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bookViews>
  <sheets>
    <sheet name="forRPM" sheetId="10" r:id="rId1"/>
    <sheet name="7PSourceSummary" sheetId="5" r:id="rId2"/>
    <sheet name="SC-New" sheetId="1" r:id="rId3"/>
    <sheet name="SC-NR" sheetId="2" r:id="rId4"/>
    <sheet name="SC-Retro" sheetId="3" r:id="rId5"/>
    <sheet name="M_Input_Out" sheetId="13" r:id="rId6"/>
    <sheet name="M_Input" sheetId="6" r:id="rId7"/>
    <sheet name="MMap" sheetId="7" r:id="rId8"/>
    <sheet name="SavingsNew" sheetId="12" r:id="rId9"/>
    <sheet name="Costs &amp; Savings Data" sheetId="9" r:id="rId10"/>
    <sheet name="CBSA Data" sheetId="11" r:id="rId11"/>
    <sheet name="ToDo7P" sheetId="8" r:id="rId12"/>
  </sheets>
  <externalReferences>
    <externalReference r:id="rId13"/>
    <externalReference r:id="rId14"/>
    <externalReference r:id="rId15"/>
    <externalReference r:id="rId16"/>
    <externalReference r:id="rId17"/>
    <externalReference r:id="rId18"/>
  </externalReferences>
  <definedNames>
    <definedName name="_Key1" hidden="1">#REF!</definedName>
    <definedName name="_Order1" hidden="1">255</definedName>
    <definedName name="_Sort" hidden="1">#REF!</definedName>
    <definedName name="LookupNew">SavingsNew!$C$7:$X$52</definedName>
    <definedName name="MeasOut">M_Input_Out!$A$1:$AN$103</definedName>
    <definedName name="VSTOCK">[1]Lookup!$C$4:$D$12</definedName>
  </definedNames>
  <calcPr calcId="125725"/>
</workbook>
</file>

<file path=xl/calcChain.xml><?xml version="1.0" encoding="utf-8"?>
<calcChain xmlns="http://schemas.openxmlformats.org/spreadsheetml/2006/main">
  <c r="V5" i="9"/>
  <c r="T5" s="1"/>
  <c r="V4"/>
  <c r="V6"/>
  <c r="V7"/>
  <c r="D41" i="12"/>
  <c r="R29" i="7" s="1"/>
  <c r="E26" i="6" s="1"/>
  <c r="W5" i="9"/>
  <c r="W4"/>
  <c r="T4" s="1"/>
  <c r="E40" i="12" s="1"/>
  <c r="T73" i="9"/>
  <c r="W7" s="1"/>
  <c r="T7" s="1"/>
  <c r="M41" i="12" s="1"/>
  <c r="AA193" i="9"/>
  <c r="AF193"/>
  <c r="AB194"/>
  <c r="AF194"/>
  <c r="AB195"/>
  <c r="AF195"/>
  <c r="AB196"/>
  <c r="AF196"/>
  <c r="AB197"/>
  <c r="AF197"/>
  <c r="AA198"/>
  <c r="AF198"/>
  <c r="AB199"/>
  <c r="AF199"/>
  <c r="AF200"/>
  <c r="T72"/>
  <c r="W6" s="1"/>
  <c r="T6" s="1"/>
  <c r="M40" i="12" s="1"/>
  <c r="T71" i="9"/>
  <c r="T70"/>
  <c r="A47" i="10"/>
  <c r="A48"/>
  <c r="A49"/>
  <c r="A50"/>
  <c r="A51"/>
  <c r="A52"/>
  <c r="A53"/>
  <c r="A54"/>
  <c r="A55"/>
  <c r="A56"/>
  <c r="A57"/>
  <c r="A58"/>
  <c r="A59"/>
  <c r="A60"/>
  <c r="A61"/>
  <c r="A62"/>
  <c r="A63"/>
  <c r="A64"/>
  <c r="A65"/>
  <c r="A66"/>
  <c r="A67"/>
  <c r="A68"/>
  <c r="A69"/>
  <c r="A70"/>
  <c r="A71"/>
  <c r="A72"/>
  <c r="A73"/>
  <c r="A74"/>
  <c r="AF47"/>
  <c r="AG47"/>
  <c r="AH47"/>
  <c r="AI47"/>
  <c r="AJ47"/>
  <c r="AK47"/>
  <c r="AL47"/>
  <c r="AM47"/>
  <c r="AN47"/>
  <c r="AO47"/>
  <c r="AP47"/>
  <c r="AQ47"/>
  <c r="AR47"/>
  <c r="AS47"/>
  <c r="AT47"/>
  <c r="AU47"/>
  <c r="AV47"/>
  <c r="AW47"/>
  <c r="AX47"/>
  <c r="AY47"/>
  <c r="AZ47"/>
  <c r="BA47"/>
  <c r="BB47"/>
  <c r="BC47"/>
  <c r="BD47"/>
  <c r="AF48"/>
  <c r="AG48"/>
  <c r="AH48"/>
  <c r="AI48"/>
  <c r="AJ48"/>
  <c r="AK48"/>
  <c r="AL48"/>
  <c r="AM48"/>
  <c r="AN48"/>
  <c r="AO48"/>
  <c r="AP48"/>
  <c r="AQ48"/>
  <c r="AR48"/>
  <c r="AS48"/>
  <c r="AT48"/>
  <c r="AU48"/>
  <c r="AV48"/>
  <c r="AW48"/>
  <c r="AX48"/>
  <c r="AY48"/>
  <c r="AZ48"/>
  <c r="BA48"/>
  <c r="BB48"/>
  <c r="BC48"/>
  <c r="BD48"/>
  <c r="AF49"/>
  <c r="AG49"/>
  <c r="AH49"/>
  <c r="AI49"/>
  <c r="AJ49"/>
  <c r="AK49"/>
  <c r="AL49"/>
  <c r="AM49"/>
  <c r="AN49"/>
  <c r="AO49"/>
  <c r="AP49"/>
  <c r="AQ49"/>
  <c r="AR49"/>
  <c r="AS49"/>
  <c r="AT49"/>
  <c r="AU49"/>
  <c r="AV49"/>
  <c r="AW49"/>
  <c r="AX49"/>
  <c r="AY49"/>
  <c r="AZ49"/>
  <c r="BA49"/>
  <c r="BB49"/>
  <c r="BC49"/>
  <c r="BD49"/>
  <c r="AF50"/>
  <c r="AG50"/>
  <c r="AH50"/>
  <c r="AI50"/>
  <c r="AJ50"/>
  <c r="AK50"/>
  <c r="AL50"/>
  <c r="AM50"/>
  <c r="AN50"/>
  <c r="AO50"/>
  <c r="AP50"/>
  <c r="AQ50"/>
  <c r="AR50"/>
  <c r="AS50"/>
  <c r="AT50"/>
  <c r="AU50"/>
  <c r="AV50"/>
  <c r="AW50"/>
  <c r="AX50"/>
  <c r="AY50"/>
  <c r="AZ50"/>
  <c r="BA50"/>
  <c r="BB50"/>
  <c r="BC50"/>
  <c r="BD50"/>
  <c r="AF51"/>
  <c r="AG51"/>
  <c r="AH51"/>
  <c r="AI51"/>
  <c r="AJ51"/>
  <c r="AK51"/>
  <c r="AL51"/>
  <c r="AM51"/>
  <c r="AN51"/>
  <c r="AO51"/>
  <c r="AP51"/>
  <c r="AQ51"/>
  <c r="AR51"/>
  <c r="AS51"/>
  <c r="AT51"/>
  <c r="AU51"/>
  <c r="AV51"/>
  <c r="AW51"/>
  <c r="AX51"/>
  <c r="AY51"/>
  <c r="AZ51"/>
  <c r="BA51"/>
  <c r="BB51"/>
  <c r="BC51"/>
  <c r="BD51"/>
  <c r="AF52"/>
  <c r="AG52"/>
  <c r="AH52"/>
  <c r="AI52"/>
  <c r="AJ52"/>
  <c r="AK52"/>
  <c r="AL52"/>
  <c r="AM52"/>
  <c r="AN52"/>
  <c r="AO52"/>
  <c r="AP52"/>
  <c r="AQ52"/>
  <c r="AR52"/>
  <c r="AS52"/>
  <c r="AT52"/>
  <c r="AU52"/>
  <c r="AV52"/>
  <c r="AW52"/>
  <c r="AX52"/>
  <c r="AY52"/>
  <c r="AZ52"/>
  <c r="BA52"/>
  <c r="BB52"/>
  <c r="BC52"/>
  <c r="BD52"/>
  <c r="AF53"/>
  <c r="AG53"/>
  <c r="AH53"/>
  <c r="AI53"/>
  <c r="AJ53"/>
  <c r="AK53"/>
  <c r="AL53"/>
  <c r="AM53"/>
  <c r="AN53"/>
  <c r="AO53"/>
  <c r="AP53"/>
  <c r="AQ53"/>
  <c r="AR53"/>
  <c r="AS53"/>
  <c r="AT53"/>
  <c r="AU53"/>
  <c r="AV53"/>
  <c r="AW53"/>
  <c r="AX53"/>
  <c r="AY53"/>
  <c r="AZ53"/>
  <c r="BA53"/>
  <c r="BB53"/>
  <c r="BC53"/>
  <c r="BD53"/>
  <c r="AF54"/>
  <c r="AG54"/>
  <c r="AH54"/>
  <c r="AI54"/>
  <c r="AJ54"/>
  <c r="AK54"/>
  <c r="AL54"/>
  <c r="AM54"/>
  <c r="AN54"/>
  <c r="AO54"/>
  <c r="AP54"/>
  <c r="AQ54"/>
  <c r="AR54"/>
  <c r="AS54"/>
  <c r="AT54"/>
  <c r="AU54"/>
  <c r="AV54"/>
  <c r="AW54"/>
  <c r="AX54"/>
  <c r="AY54"/>
  <c r="AZ54"/>
  <c r="BA54"/>
  <c r="BB54"/>
  <c r="BC54"/>
  <c r="BD54"/>
  <c r="AF55"/>
  <c r="AG55"/>
  <c r="AH55"/>
  <c r="AI55"/>
  <c r="AJ55"/>
  <c r="AK55"/>
  <c r="AL55"/>
  <c r="AM55"/>
  <c r="AN55"/>
  <c r="AO55"/>
  <c r="AP55"/>
  <c r="AQ55"/>
  <c r="AR55"/>
  <c r="AS55"/>
  <c r="AT55"/>
  <c r="AU55"/>
  <c r="AV55"/>
  <c r="AW55"/>
  <c r="AX55"/>
  <c r="AY55"/>
  <c r="AZ55"/>
  <c r="BA55"/>
  <c r="BB55"/>
  <c r="BC55"/>
  <c r="BD55"/>
  <c r="AF56"/>
  <c r="AG56"/>
  <c r="AH56"/>
  <c r="AI56"/>
  <c r="AJ56"/>
  <c r="AK56"/>
  <c r="AL56"/>
  <c r="AM56"/>
  <c r="AN56"/>
  <c r="AO56"/>
  <c r="AP56"/>
  <c r="AQ56"/>
  <c r="AR56"/>
  <c r="AS56"/>
  <c r="AT56"/>
  <c r="AU56"/>
  <c r="AV56"/>
  <c r="AW56"/>
  <c r="AX56"/>
  <c r="AY56"/>
  <c r="AZ56"/>
  <c r="BA56"/>
  <c r="BB56"/>
  <c r="BC56"/>
  <c r="BD56"/>
  <c r="AF57"/>
  <c r="AG57"/>
  <c r="AH57"/>
  <c r="AI57"/>
  <c r="AJ57"/>
  <c r="AK57"/>
  <c r="AL57"/>
  <c r="AM57"/>
  <c r="AN57"/>
  <c r="AO57"/>
  <c r="AP57"/>
  <c r="AQ57"/>
  <c r="AR57"/>
  <c r="AS57"/>
  <c r="AT57"/>
  <c r="AU57"/>
  <c r="AV57"/>
  <c r="AW57"/>
  <c r="AX57"/>
  <c r="AY57"/>
  <c r="AZ57"/>
  <c r="BA57"/>
  <c r="BB57"/>
  <c r="BC57"/>
  <c r="BD57"/>
  <c r="AF58"/>
  <c r="AG58"/>
  <c r="AH58"/>
  <c r="AI58"/>
  <c r="AJ58"/>
  <c r="AK58"/>
  <c r="AL58"/>
  <c r="AM58"/>
  <c r="AN58"/>
  <c r="AO58"/>
  <c r="AP58"/>
  <c r="AQ58"/>
  <c r="AR58"/>
  <c r="AS58"/>
  <c r="AT58"/>
  <c r="AU58"/>
  <c r="AV58"/>
  <c r="AW58"/>
  <c r="AX58"/>
  <c r="AY58"/>
  <c r="AZ58"/>
  <c r="BA58"/>
  <c r="BB58"/>
  <c r="BC58"/>
  <c r="BD58"/>
  <c r="AF59"/>
  <c r="AG59"/>
  <c r="AH59"/>
  <c r="AI59"/>
  <c r="AJ59"/>
  <c r="AK59"/>
  <c r="AL59"/>
  <c r="AM59"/>
  <c r="AN59"/>
  <c r="AO59"/>
  <c r="AP59"/>
  <c r="AQ59"/>
  <c r="AR59"/>
  <c r="AS59"/>
  <c r="AT59"/>
  <c r="AU59"/>
  <c r="AV59"/>
  <c r="AW59"/>
  <c r="AX59"/>
  <c r="AY59"/>
  <c r="AZ59"/>
  <c r="BA59"/>
  <c r="BB59"/>
  <c r="BC59"/>
  <c r="BD59"/>
  <c r="AF60"/>
  <c r="AG60"/>
  <c r="AH60"/>
  <c r="AI60"/>
  <c r="AJ60"/>
  <c r="AK60"/>
  <c r="AL60"/>
  <c r="AM60"/>
  <c r="AN60"/>
  <c r="AO60"/>
  <c r="AP60"/>
  <c r="AQ60"/>
  <c r="AR60"/>
  <c r="AS60"/>
  <c r="AT60"/>
  <c r="AU60"/>
  <c r="AV60"/>
  <c r="AW60"/>
  <c r="AX60"/>
  <c r="AY60"/>
  <c r="AZ60"/>
  <c r="BA60"/>
  <c r="BB60"/>
  <c r="BC60"/>
  <c r="BD60"/>
  <c r="AF61"/>
  <c r="AG61"/>
  <c r="AH61"/>
  <c r="AI61"/>
  <c r="AJ61"/>
  <c r="AK61"/>
  <c r="AL61"/>
  <c r="AM61"/>
  <c r="AN61"/>
  <c r="AO61"/>
  <c r="AP61"/>
  <c r="AQ61"/>
  <c r="AR61"/>
  <c r="AS61"/>
  <c r="AT61"/>
  <c r="AU61"/>
  <c r="AV61"/>
  <c r="AW61"/>
  <c r="AX61"/>
  <c r="AY61"/>
  <c r="AZ61"/>
  <c r="BA61"/>
  <c r="BB61"/>
  <c r="BC61"/>
  <c r="BD61"/>
  <c r="AF62"/>
  <c r="AG62"/>
  <c r="AH62"/>
  <c r="AI62"/>
  <c r="AJ62"/>
  <c r="AK62"/>
  <c r="AL62"/>
  <c r="AM62"/>
  <c r="AN62"/>
  <c r="AO62"/>
  <c r="AP62"/>
  <c r="AQ62"/>
  <c r="AR62"/>
  <c r="AS62"/>
  <c r="AT62"/>
  <c r="AU62"/>
  <c r="AV62"/>
  <c r="AW62"/>
  <c r="AX62"/>
  <c r="AY62"/>
  <c r="AZ62"/>
  <c r="BA62"/>
  <c r="BB62"/>
  <c r="BC62"/>
  <c r="BD62"/>
  <c r="AF63"/>
  <c r="AG63"/>
  <c r="AH63"/>
  <c r="AI63"/>
  <c r="AJ63"/>
  <c r="AK63"/>
  <c r="AL63"/>
  <c r="AM63"/>
  <c r="AN63"/>
  <c r="AO63"/>
  <c r="AP63"/>
  <c r="AQ63"/>
  <c r="AR63"/>
  <c r="AS63"/>
  <c r="AT63"/>
  <c r="AU63"/>
  <c r="AV63"/>
  <c r="AW63"/>
  <c r="AX63"/>
  <c r="AY63"/>
  <c r="AZ63"/>
  <c r="BA63"/>
  <c r="BB63"/>
  <c r="BC63"/>
  <c r="BD63"/>
  <c r="AF64"/>
  <c r="AG64"/>
  <c r="AH64"/>
  <c r="AI64"/>
  <c r="AJ64"/>
  <c r="AK64"/>
  <c r="AL64"/>
  <c r="AM64"/>
  <c r="AN64"/>
  <c r="AO64"/>
  <c r="AP64"/>
  <c r="AQ64"/>
  <c r="AR64"/>
  <c r="AS64"/>
  <c r="AT64"/>
  <c r="AU64"/>
  <c r="AV64"/>
  <c r="AW64"/>
  <c r="AX64"/>
  <c r="AY64"/>
  <c r="AZ64"/>
  <c r="BA64"/>
  <c r="BB64"/>
  <c r="BC64"/>
  <c r="BD64"/>
  <c r="AF65"/>
  <c r="AG65"/>
  <c r="AH65"/>
  <c r="AI65"/>
  <c r="AJ65"/>
  <c r="AK65"/>
  <c r="AL65"/>
  <c r="AM65"/>
  <c r="AN65"/>
  <c r="AO65"/>
  <c r="AP65"/>
  <c r="AQ65"/>
  <c r="AR65"/>
  <c r="AS65"/>
  <c r="AT65"/>
  <c r="AU65"/>
  <c r="AV65"/>
  <c r="AW65"/>
  <c r="AX65"/>
  <c r="AY65"/>
  <c r="AZ65"/>
  <c r="BA65"/>
  <c r="BB65"/>
  <c r="BC65"/>
  <c r="BD65"/>
  <c r="AF66"/>
  <c r="AG66"/>
  <c r="AH66"/>
  <c r="AI66"/>
  <c r="AJ66"/>
  <c r="AK66"/>
  <c r="AL66"/>
  <c r="AM66"/>
  <c r="AN66"/>
  <c r="AO66"/>
  <c r="AP66"/>
  <c r="AQ66"/>
  <c r="AR66"/>
  <c r="AS66"/>
  <c r="AT66"/>
  <c r="AU66"/>
  <c r="AV66"/>
  <c r="AW66"/>
  <c r="AX66"/>
  <c r="AY66"/>
  <c r="AZ66"/>
  <c r="BA66"/>
  <c r="BB66"/>
  <c r="BC66"/>
  <c r="BD66"/>
  <c r="AF67"/>
  <c r="AG67"/>
  <c r="AH67"/>
  <c r="AI67"/>
  <c r="AJ67"/>
  <c r="AK67"/>
  <c r="AL67"/>
  <c r="AM67"/>
  <c r="AN67"/>
  <c r="AO67"/>
  <c r="AP67"/>
  <c r="AQ67"/>
  <c r="AR67"/>
  <c r="AS67"/>
  <c r="AT67"/>
  <c r="AU67"/>
  <c r="AV67"/>
  <c r="AW67"/>
  <c r="AX67"/>
  <c r="AY67"/>
  <c r="AZ67"/>
  <c r="BA67"/>
  <c r="BB67"/>
  <c r="BC67"/>
  <c r="BD67"/>
  <c r="AF68"/>
  <c r="AG68"/>
  <c r="AH68"/>
  <c r="AI68"/>
  <c r="AJ68"/>
  <c r="AK68"/>
  <c r="AL68"/>
  <c r="AM68"/>
  <c r="AN68"/>
  <c r="AO68"/>
  <c r="AP68"/>
  <c r="AQ68"/>
  <c r="AR68"/>
  <c r="AS68"/>
  <c r="AT68"/>
  <c r="AU68"/>
  <c r="AV68"/>
  <c r="AW68"/>
  <c r="AX68"/>
  <c r="AY68"/>
  <c r="AZ68"/>
  <c r="BA68"/>
  <c r="BB68"/>
  <c r="BC68"/>
  <c r="BD68"/>
  <c r="AF69"/>
  <c r="AG69"/>
  <c r="AH69"/>
  <c r="AI69"/>
  <c r="AJ69"/>
  <c r="AK69"/>
  <c r="AL69"/>
  <c r="AM69"/>
  <c r="AN69"/>
  <c r="AO69"/>
  <c r="AP69"/>
  <c r="AQ69"/>
  <c r="AR69"/>
  <c r="AS69"/>
  <c r="AT69"/>
  <c r="AU69"/>
  <c r="AV69"/>
  <c r="AW69"/>
  <c r="AX69"/>
  <c r="AY69"/>
  <c r="AZ69"/>
  <c r="BA69"/>
  <c r="BB69"/>
  <c r="BC69"/>
  <c r="BD69"/>
  <c r="AF70"/>
  <c r="AG70"/>
  <c r="AH70"/>
  <c r="AI70"/>
  <c r="AJ70"/>
  <c r="AK70"/>
  <c r="AL70"/>
  <c r="AM70"/>
  <c r="AN70"/>
  <c r="AO70"/>
  <c r="AP70"/>
  <c r="AQ70"/>
  <c r="AR70"/>
  <c r="AS70"/>
  <c r="AT70"/>
  <c r="AU70"/>
  <c r="AV70"/>
  <c r="AW70"/>
  <c r="AX70"/>
  <c r="AY70"/>
  <c r="AZ70"/>
  <c r="BA70"/>
  <c r="BB70"/>
  <c r="BC70"/>
  <c r="BD70"/>
  <c r="AF71"/>
  <c r="AG71"/>
  <c r="AH71"/>
  <c r="AI71"/>
  <c r="AJ71"/>
  <c r="AK71"/>
  <c r="AL71"/>
  <c r="AM71"/>
  <c r="AN71"/>
  <c r="AO71"/>
  <c r="AP71"/>
  <c r="AQ71"/>
  <c r="AR71"/>
  <c r="AS71"/>
  <c r="AT71"/>
  <c r="AU71"/>
  <c r="AV71"/>
  <c r="AW71"/>
  <c r="AX71"/>
  <c r="AY71"/>
  <c r="AZ71"/>
  <c r="BA71"/>
  <c r="BB71"/>
  <c r="BC71"/>
  <c r="BD71"/>
  <c r="AF72"/>
  <c r="AG72"/>
  <c r="AH72"/>
  <c r="AI72"/>
  <c r="AJ72"/>
  <c r="AK72"/>
  <c r="AL72"/>
  <c r="AM72"/>
  <c r="AN72"/>
  <c r="AO72"/>
  <c r="AP72"/>
  <c r="AQ72"/>
  <c r="AR72"/>
  <c r="AS72"/>
  <c r="AT72"/>
  <c r="AU72"/>
  <c r="AV72"/>
  <c r="AW72"/>
  <c r="AX72"/>
  <c r="AY72"/>
  <c r="AZ72"/>
  <c r="BA72"/>
  <c r="BB72"/>
  <c r="BC72"/>
  <c r="BD72"/>
  <c r="AF73"/>
  <c r="AG73"/>
  <c r="AH73"/>
  <c r="AI73"/>
  <c r="AJ73"/>
  <c r="AK73"/>
  <c r="AL73"/>
  <c r="AM73"/>
  <c r="AN73"/>
  <c r="AO73"/>
  <c r="AP73"/>
  <c r="AQ73"/>
  <c r="AR73"/>
  <c r="AS73"/>
  <c r="AT73"/>
  <c r="AU73"/>
  <c r="AV73"/>
  <c r="AW73"/>
  <c r="AX73"/>
  <c r="AY73"/>
  <c r="AZ73"/>
  <c r="BA73"/>
  <c r="BB73"/>
  <c r="BC73"/>
  <c r="BD73"/>
  <c r="AF74"/>
  <c r="AG74"/>
  <c r="AH74"/>
  <c r="AI74"/>
  <c r="AJ74"/>
  <c r="AK74"/>
  <c r="AL74"/>
  <c r="AM74"/>
  <c r="AN74"/>
  <c r="AO74"/>
  <c r="AP74"/>
  <c r="AQ74"/>
  <c r="AR74"/>
  <c r="AS74"/>
  <c r="AT74"/>
  <c r="AU74"/>
  <c r="AV74"/>
  <c r="AW74"/>
  <c r="AX74"/>
  <c r="AY74"/>
  <c r="AZ74"/>
  <c r="BA74"/>
  <c r="BB74"/>
  <c r="BC74"/>
  <c r="BD74"/>
  <c r="C8" i="2"/>
  <c r="F13"/>
  <c r="D22" i="12"/>
  <c r="A36" i="2" s="1"/>
  <c r="D23" i="12"/>
  <c r="C9" i="2"/>
  <c r="E11"/>
  <c r="E35" s="1"/>
  <c r="A134"/>
  <c r="G13"/>
  <c r="H13"/>
  <c r="I13"/>
  <c r="J13"/>
  <c r="K13"/>
  <c r="L13"/>
  <c r="M13"/>
  <c r="N13"/>
  <c r="E13" i="1"/>
  <c r="A40"/>
  <c r="C8"/>
  <c r="C64" s="1"/>
  <c r="D63" s="1"/>
  <c r="C9"/>
  <c r="E11" s="1"/>
  <c r="O13" i="2"/>
  <c r="F13" i="1"/>
  <c r="P13" i="2"/>
  <c r="G13" i="1"/>
  <c r="Q13" i="2"/>
  <c r="H13" i="1"/>
  <c r="R13" i="2"/>
  <c r="I13" i="1"/>
  <c r="I43" s="1"/>
  <c r="S13" i="2"/>
  <c r="J13" i="1"/>
  <c r="T13" i="2"/>
  <c r="K13" i="1"/>
  <c r="K45" s="1"/>
  <c r="U13" i="2"/>
  <c r="L13" i="1"/>
  <c r="V13" i="2"/>
  <c r="M13" i="1"/>
  <c r="M32" s="1"/>
  <c r="W13" i="2"/>
  <c r="N13" i="1"/>
  <c r="X13" i="2"/>
  <c r="O13" i="1"/>
  <c r="A60" i="2"/>
  <c r="F14"/>
  <c r="E22" i="12"/>
  <c r="A37" i="2"/>
  <c r="E23" i="12"/>
  <c r="B37" i="2" s="1"/>
  <c r="A135"/>
  <c r="G14"/>
  <c r="H14"/>
  <c r="H31" s="1"/>
  <c r="I14"/>
  <c r="J14"/>
  <c r="K14"/>
  <c r="L14"/>
  <c r="L31" s="1"/>
  <c r="M14"/>
  <c r="N14"/>
  <c r="B41" i="1"/>
  <c r="A41"/>
  <c r="X41" s="1"/>
  <c r="O14" i="2"/>
  <c r="P14"/>
  <c r="Q14"/>
  <c r="R14"/>
  <c r="S14"/>
  <c r="T14"/>
  <c r="U14"/>
  <c r="V14"/>
  <c r="W14"/>
  <c r="X14"/>
  <c r="A61"/>
  <c r="B61"/>
  <c r="F15"/>
  <c r="F22" i="12"/>
  <c r="A38" i="2" s="1"/>
  <c r="F23" i="12"/>
  <c r="A136" i="2"/>
  <c r="G15"/>
  <c r="H15"/>
  <c r="I15"/>
  <c r="J15"/>
  <c r="K15"/>
  <c r="L15"/>
  <c r="M15"/>
  <c r="N15"/>
  <c r="A42" i="1"/>
  <c r="O15" i="2"/>
  <c r="P15"/>
  <c r="P31" s="1"/>
  <c r="Q15"/>
  <c r="R15"/>
  <c r="S15"/>
  <c r="T15"/>
  <c r="T31" s="1"/>
  <c r="U15"/>
  <c r="V15"/>
  <c r="W15"/>
  <c r="X15"/>
  <c r="Z15" s="1"/>
  <c r="A62"/>
  <c r="F16"/>
  <c r="A39"/>
  <c r="B39"/>
  <c r="A137"/>
  <c r="G16"/>
  <c r="H16"/>
  <c r="I16"/>
  <c r="J16"/>
  <c r="K16"/>
  <c r="L16"/>
  <c r="M16"/>
  <c r="N16"/>
  <c r="B43" i="1"/>
  <c r="A43"/>
  <c r="T43" s="1"/>
  <c r="O16" i="2"/>
  <c r="P16"/>
  <c r="Q16"/>
  <c r="R16"/>
  <c r="S16"/>
  <c r="T16"/>
  <c r="U16"/>
  <c r="V16"/>
  <c r="W16"/>
  <c r="W31" s="1"/>
  <c r="X16"/>
  <c r="A63"/>
  <c r="B63"/>
  <c r="F17"/>
  <c r="A40"/>
  <c r="B40"/>
  <c r="A138"/>
  <c r="G17"/>
  <c r="G31" s="1"/>
  <c r="H17"/>
  <c r="I17"/>
  <c r="J17"/>
  <c r="K17"/>
  <c r="K31" s="1"/>
  <c r="L17"/>
  <c r="M17"/>
  <c r="N17"/>
  <c r="B44" i="1"/>
  <c r="A44"/>
  <c r="O17" i="2"/>
  <c r="P17"/>
  <c r="Q17"/>
  <c r="R17"/>
  <c r="S17"/>
  <c r="T17"/>
  <c r="U17"/>
  <c r="V17"/>
  <c r="W17"/>
  <c r="X17"/>
  <c r="A64"/>
  <c r="B64"/>
  <c r="F18"/>
  <c r="A41"/>
  <c r="B41"/>
  <c r="A139"/>
  <c r="G18"/>
  <c r="H18"/>
  <c r="I18"/>
  <c r="J18"/>
  <c r="K18"/>
  <c r="L18"/>
  <c r="M18"/>
  <c r="N18"/>
  <c r="B45" i="1"/>
  <c r="A45"/>
  <c r="O18" i="2"/>
  <c r="O31" s="1"/>
  <c r="P18"/>
  <c r="Q18"/>
  <c r="R18"/>
  <c r="S18"/>
  <c r="S31" s="1"/>
  <c r="T18"/>
  <c r="U18"/>
  <c r="V18"/>
  <c r="W18"/>
  <c r="X18"/>
  <c r="Z18"/>
  <c r="Y41"/>
  <c r="A65"/>
  <c r="B65"/>
  <c r="F19"/>
  <c r="A42"/>
  <c r="B42"/>
  <c r="A140"/>
  <c r="G19"/>
  <c r="H19"/>
  <c r="I19"/>
  <c r="J19"/>
  <c r="K19"/>
  <c r="L19"/>
  <c r="M19"/>
  <c r="N19"/>
  <c r="B46" i="1"/>
  <c r="A46"/>
  <c r="O19" i="2"/>
  <c r="P19"/>
  <c r="Q19"/>
  <c r="R19"/>
  <c r="S19"/>
  <c r="T19"/>
  <c r="U19"/>
  <c r="V19"/>
  <c r="W19"/>
  <c r="X19"/>
  <c r="Z19"/>
  <c r="A66"/>
  <c r="B66"/>
  <c r="F20"/>
  <c r="K22" i="12"/>
  <c r="A47" i="1" s="1"/>
  <c r="K23" i="12"/>
  <c r="B43" i="2"/>
  <c r="A141"/>
  <c r="G20"/>
  <c r="H20"/>
  <c r="I20"/>
  <c r="J20"/>
  <c r="K20"/>
  <c r="L20"/>
  <c r="M20"/>
  <c r="N20"/>
  <c r="B47" i="1"/>
  <c r="O20" i="2"/>
  <c r="P20"/>
  <c r="Q20"/>
  <c r="R20"/>
  <c r="S20"/>
  <c r="T20"/>
  <c r="U20"/>
  <c r="V20"/>
  <c r="W20"/>
  <c r="X20"/>
  <c r="O47" i="1"/>
  <c r="Z20" i="2"/>
  <c r="B67"/>
  <c r="F21"/>
  <c r="A44"/>
  <c r="L23" i="12"/>
  <c r="B44" i="2"/>
  <c r="A142"/>
  <c r="G21"/>
  <c r="H21"/>
  <c r="I21"/>
  <c r="J21"/>
  <c r="K21"/>
  <c r="L21"/>
  <c r="M21"/>
  <c r="N21"/>
  <c r="B48" i="1"/>
  <c r="E48" s="1"/>
  <c r="A48"/>
  <c r="O21" i="2"/>
  <c r="P21"/>
  <c r="Q21"/>
  <c r="R21"/>
  <c r="S21"/>
  <c r="T21"/>
  <c r="U21"/>
  <c r="V21"/>
  <c r="W21"/>
  <c r="X21"/>
  <c r="A68"/>
  <c r="B68"/>
  <c r="F22"/>
  <c r="M22" i="12"/>
  <c r="A49" i="1" s="1"/>
  <c r="M23" i="12"/>
  <c r="B45" i="2"/>
  <c r="A143"/>
  <c r="G22"/>
  <c r="H22"/>
  <c r="I22"/>
  <c r="J22"/>
  <c r="K22"/>
  <c r="L22"/>
  <c r="M22"/>
  <c r="N22"/>
  <c r="B49" i="1"/>
  <c r="O22" i="2"/>
  <c r="P22"/>
  <c r="Q22"/>
  <c r="R22"/>
  <c r="S22"/>
  <c r="T22"/>
  <c r="U22"/>
  <c r="V22"/>
  <c r="W22"/>
  <c r="N49" i="1"/>
  <c r="X22" i="2"/>
  <c r="Z22"/>
  <c r="A69"/>
  <c r="B69"/>
  <c r="F23"/>
  <c r="A46"/>
  <c r="B46"/>
  <c r="A144"/>
  <c r="G23"/>
  <c r="H23"/>
  <c r="I23"/>
  <c r="J23"/>
  <c r="K23"/>
  <c r="L23"/>
  <c r="M23"/>
  <c r="N23"/>
  <c r="B50" i="1"/>
  <c r="A50"/>
  <c r="O23" i="2"/>
  <c r="P23"/>
  <c r="Q23"/>
  <c r="R23"/>
  <c r="S23"/>
  <c r="J50" i="1"/>
  <c r="T23" i="2"/>
  <c r="U23"/>
  <c r="V23"/>
  <c r="V31" s="1"/>
  <c r="W23"/>
  <c r="X23"/>
  <c r="Z23"/>
  <c r="A70"/>
  <c r="B70"/>
  <c r="F24"/>
  <c r="A47"/>
  <c r="B47"/>
  <c r="A145"/>
  <c r="G24"/>
  <c r="H24"/>
  <c r="I24"/>
  <c r="J24"/>
  <c r="K24"/>
  <c r="L24"/>
  <c r="M24"/>
  <c r="N24"/>
  <c r="B51" i="1"/>
  <c r="A51"/>
  <c r="O24" i="2"/>
  <c r="P24"/>
  <c r="Q24"/>
  <c r="R24"/>
  <c r="S24"/>
  <c r="T24"/>
  <c r="U24"/>
  <c r="V24"/>
  <c r="W24"/>
  <c r="X24"/>
  <c r="Z24" s="1"/>
  <c r="A71"/>
  <c r="B71"/>
  <c r="F25"/>
  <c r="A48"/>
  <c r="B48"/>
  <c r="A146"/>
  <c r="G25"/>
  <c r="H25"/>
  <c r="I25"/>
  <c r="J25"/>
  <c r="J31" s="1"/>
  <c r="K25"/>
  <c r="L25"/>
  <c r="M25"/>
  <c r="N25"/>
  <c r="N31" s="1"/>
  <c r="B52" i="1"/>
  <c r="J52" s="1"/>
  <c r="A52"/>
  <c r="O25" i="2"/>
  <c r="F52" i="1"/>
  <c r="P25" i="2"/>
  <c r="Q25"/>
  <c r="R25"/>
  <c r="I52" i="1"/>
  <c r="S25" i="2"/>
  <c r="T25"/>
  <c r="U25"/>
  <c r="V25"/>
  <c r="W25"/>
  <c r="X25"/>
  <c r="Z25"/>
  <c r="A72"/>
  <c r="B72"/>
  <c r="F26"/>
  <c r="A49"/>
  <c r="B49"/>
  <c r="A147"/>
  <c r="G26"/>
  <c r="H26"/>
  <c r="I26"/>
  <c r="J26"/>
  <c r="K26"/>
  <c r="L26"/>
  <c r="M26"/>
  <c r="N26"/>
  <c r="B53" i="1"/>
  <c r="A53"/>
  <c r="F53" s="1"/>
  <c r="O26" i="2"/>
  <c r="P26"/>
  <c r="Q26"/>
  <c r="R26"/>
  <c r="S26"/>
  <c r="T26"/>
  <c r="U26"/>
  <c r="L53" i="1"/>
  <c r="V26" i="2"/>
  <c r="W26"/>
  <c r="X26"/>
  <c r="Z26" s="1"/>
  <c r="A73"/>
  <c r="B73"/>
  <c r="F27"/>
  <c r="A50"/>
  <c r="B50"/>
  <c r="A148"/>
  <c r="G27"/>
  <c r="H27"/>
  <c r="I27"/>
  <c r="J27"/>
  <c r="K27"/>
  <c r="L27"/>
  <c r="M27"/>
  <c r="N27"/>
  <c r="B54" i="1"/>
  <c r="A54"/>
  <c r="O27" i="2"/>
  <c r="P27"/>
  <c r="Q27"/>
  <c r="R27"/>
  <c r="S27"/>
  <c r="T27"/>
  <c r="U27"/>
  <c r="V27"/>
  <c r="W27"/>
  <c r="X27"/>
  <c r="Z27"/>
  <c r="A74"/>
  <c r="B74"/>
  <c r="F28"/>
  <c r="A51"/>
  <c r="B51"/>
  <c r="A149"/>
  <c r="G28"/>
  <c r="H28"/>
  <c r="I28"/>
  <c r="J28"/>
  <c r="K28"/>
  <c r="L28"/>
  <c r="M28"/>
  <c r="N28"/>
  <c r="B55" i="1"/>
  <c r="A55"/>
  <c r="O28" i="2"/>
  <c r="P28"/>
  <c r="Q28"/>
  <c r="R28"/>
  <c r="S28"/>
  <c r="T28"/>
  <c r="U28"/>
  <c r="V28"/>
  <c r="W28"/>
  <c r="X28"/>
  <c r="A75"/>
  <c r="B75"/>
  <c r="F29"/>
  <c r="A52"/>
  <c r="B52"/>
  <c r="A150"/>
  <c r="G29"/>
  <c r="H29"/>
  <c r="I29"/>
  <c r="J29"/>
  <c r="K29"/>
  <c r="L29"/>
  <c r="M29"/>
  <c r="N29"/>
  <c r="B56" i="1"/>
  <c r="A56"/>
  <c r="R56" s="1"/>
  <c r="O29" i="2"/>
  <c r="P29"/>
  <c r="Q29"/>
  <c r="R29"/>
  <c r="R31" s="1"/>
  <c r="S29"/>
  <c r="T29"/>
  <c r="U29"/>
  <c r="V29"/>
  <c r="W29"/>
  <c r="X29"/>
  <c r="A76"/>
  <c r="B76"/>
  <c r="F30"/>
  <c r="U22" i="12"/>
  <c r="A77" i="2" s="1"/>
  <c r="B53"/>
  <c r="A151"/>
  <c r="G30"/>
  <c r="H30"/>
  <c r="I30"/>
  <c r="J30"/>
  <c r="K30"/>
  <c r="L30"/>
  <c r="M30"/>
  <c r="N30"/>
  <c r="B57" i="1"/>
  <c r="O30" i="2"/>
  <c r="P30"/>
  <c r="Q30"/>
  <c r="R30"/>
  <c r="S30"/>
  <c r="T30"/>
  <c r="U30"/>
  <c r="V30"/>
  <c r="W30"/>
  <c r="X30"/>
  <c r="Z30"/>
  <c r="B77"/>
  <c r="A152"/>
  <c r="A153"/>
  <c r="A154"/>
  <c r="A155"/>
  <c r="A156"/>
  <c r="A157"/>
  <c r="A158"/>
  <c r="A159"/>
  <c r="A160"/>
  <c r="A161"/>
  <c r="A162"/>
  <c r="A163"/>
  <c r="A164"/>
  <c r="A165"/>
  <c r="A166"/>
  <c r="A167"/>
  <c r="A168"/>
  <c r="A169"/>
  <c r="E14"/>
  <c r="E15"/>
  <c r="E16"/>
  <c r="E17"/>
  <c r="E18"/>
  <c r="E19"/>
  <c r="E20"/>
  <c r="E21"/>
  <c r="E22"/>
  <c r="E23"/>
  <c r="E24"/>
  <c r="E25"/>
  <c r="E26"/>
  <c r="E27"/>
  <c r="E28"/>
  <c r="E29"/>
  <c r="E30"/>
  <c r="E13"/>
  <c r="F47" i="10"/>
  <c r="G47"/>
  <c r="H47"/>
  <c r="F48"/>
  <c r="G48"/>
  <c r="H48"/>
  <c r="F49"/>
  <c r="G49"/>
  <c r="H49"/>
  <c r="F50"/>
  <c r="G50"/>
  <c r="H50"/>
  <c r="F51"/>
  <c r="G51"/>
  <c r="H51"/>
  <c r="F52"/>
  <c r="G52"/>
  <c r="H52"/>
  <c r="F53"/>
  <c r="G53"/>
  <c r="H53"/>
  <c r="F54"/>
  <c r="G54"/>
  <c r="H54"/>
  <c r="F55"/>
  <c r="G55"/>
  <c r="H55"/>
  <c r="F56"/>
  <c r="G56"/>
  <c r="H56"/>
  <c r="F57"/>
  <c r="G57"/>
  <c r="H57"/>
  <c r="F58"/>
  <c r="G58"/>
  <c r="H58"/>
  <c r="F59"/>
  <c r="G59"/>
  <c r="H59"/>
  <c r="F60"/>
  <c r="G60"/>
  <c r="H60"/>
  <c r="F61"/>
  <c r="G61"/>
  <c r="H61"/>
  <c r="F62"/>
  <c r="G62"/>
  <c r="H62"/>
  <c r="F63"/>
  <c r="G63"/>
  <c r="H63"/>
  <c r="F64"/>
  <c r="G64"/>
  <c r="H64"/>
  <c r="F65"/>
  <c r="G65"/>
  <c r="H65"/>
  <c r="F66"/>
  <c r="G66"/>
  <c r="H66"/>
  <c r="F67"/>
  <c r="G67"/>
  <c r="H67"/>
  <c r="F68"/>
  <c r="G68"/>
  <c r="H68"/>
  <c r="F69"/>
  <c r="G69"/>
  <c r="H69"/>
  <c r="F70"/>
  <c r="G70"/>
  <c r="H70"/>
  <c r="F71"/>
  <c r="G71"/>
  <c r="H71"/>
  <c r="F72"/>
  <c r="G72"/>
  <c r="H72"/>
  <c r="F73"/>
  <c r="G73"/>
  <c r="H73"/>
  <c r="F74"/>
  <c r="G74"/>
  <c r="H74"/>
  <c r="A35"/>
  <c r="J35"/>
  <c r="F35"/>
  <c r="G35"/>
  <c r="H35"/>
  <c r="I35"/>
  <c r="A123" i="1"/>
  <c r="P13"/>
  <c r="Q13"/>
  <c r="R13"/>
  <c r="R45" s="1"/>
  <c r="S13"/>
  <c r="S41" s="1"/>
  <c r="T13"/>
  <c r="U13"/>
  <c r="V13"/>
  <c r="V44" s="1"/>
  <c r="W13"/>
  <c r="W56" s="1"/>
  <c r="X13"/>
  <c r="AF35" i="10"/>
  <c r="AG35"/>
  <c r="AH35"/>
  <c r="AI35"/>
  <c r="AJ35"/>
  <c r="AK35"/>
  <c r="AL35"/>
  <c r="AM35"/>
  <c r="AN35"/>
  <c r="AO35"/>
  <c r="AP35"/>
  <c r="AQ35"/>
  <c r="AR35"/>
  <c r="AS35"/>
  <c r="AT35"/>
  <c r="AU35"/>
  <c r="AV35"/>
  <c r="AW35"/>
  <c r="AX35"/>
  <c r="AY35"/>
  <c r="AZ35"/>
  <c r="BA35"/>
  <c r="BB35"/>
  <c r="BC35"/>
  <c r="BD35"/>
  <c r="A36"/>
  <c r="J36"/>
  <c r="F36"/>
  <c r="G36"/>
  <c r="H36"/>
  <c r="I36"/>
  <c r="A124" i="1"/>
  <c r="T55"/>
  <c r="AF36" i="10"/>
  <c r="AG36"/>
  <c r="AH36"/>
  <c r="AI36"/>
  <c r="AJ36"/>
  <c r="AK36"/>
  <c r="AL36"/>
  <c r="AM36"/>
  <c r="AN36"/>
  <c r="AO36"/>
  <c r="AP36"/>
  <c r="AQ36"/>
  <c r="AR36"/>
  <c r="AS36"/>
  <c r="AT36"/>
  <c r="AU36"/>
  <c r="AV36"/>
  <c r="AW36"/>
  <c r="AX36"/>
  <c r="AY36"/>
  <c r="AZ36"/>
  <c r="BA36"/>
  <c r="BB36"/>
  <c r="BC36"/>
  <c r="BD36"/>
  <c r="A37"/>
  <c r="J37"/>
  <c r="F37" s="1"/>
  <c r="G37"/>
  <c r="H37"/>
  <c r="I37"/>
  <c r="A125" i="1"/>
  <c r="V56"/>
  <c r="AG37" i="10"/>
  <c r="AH37"/>
  <c r="AI37"/>
  <c r="AK37"/>
  <c r="AL37"/>
  <c r="AM37"/>
  <c r="AO37"/>
  <c r="AP37"/>
  <c r="AQ37"/>
  <c r="AS37"/>
  <c r="AT37"/>
  <c r="AU37"/>
  <c r="AW37"/>
  <c r="AX37"/>
  <c r="AY37"/>
  <c r="BA37"/>
  <c r="BB37"/>
  <c r="BC37"/>
  <c r="A38"/>
  <c r="J38"/>
  <c r="H38"/>
  <c r="I38"/>
  <c r="A126" i="1"/>
  <c r="AH38" i="10"/>
  <c r="AI38"/>
  <c r="AM38"/>
  <c r="AP38"/>
  <c r="AQ38"/>
  <c r="AU38"/>
  <c r="AX38"/>
  <c r="AY38"/>
  <c r="BC38"/>
  <c r="A39"/>
  <c r="F39"/>
  <c r="G39"/>
  <c r="H39"/>
  <c r="AF39"/>
  <c r="AG39"/>
  <c r="AH39"/>
  <c r="AI39"/>
  <c r="AJ39"/>
  <c r="AK39"/>
  <c r="AL39"/>
  <c r="AM39"/>
  <c r="AN39"/>
  <c r="AO39"/>
  <c r="AP39"/>
  <c r="AQ39"/>
  <c r="AR39"/>
  <c r="AS39"/>
  <c r="AT39"/>
  <c r="AU39"/>
  <c r="AV39"/>
  <c r="AW39"/>
  <c r="AX39"/>
  <c r="AY39"/>
  <c r="AZ39"/>
  <c r="BA39"/>
  <c r="BB39"/>
  <c r="BC39"/>
  <c r="BD39"/>
  <c r="A40"/>
  <c r="F40"/>
  <c r="G40"/>
  <c r="H40"/>
  <c r="AF40"/>
  <c r="AG40"/>
  <c r="AH40"/>
  <c r="AI40"/>
  <c r="AJ40"/>
  <c r="AK40"/>
  <c r="AL40"/>
  <c r="AM40"/>
  <c r="AN40"/>
  <c r="AO40"/>
  <c r="AP40"/>
  <c r="AQ40"/>
  <c r="AR40"/>
  <c r="AS40"/>
  <c r="AT40"/>
  <c r="AU40"/>
  <c r="AV40"/>
  <c r="AW40"/>
  <c r="AX40"/>
  <c r="AY40"/>
  <c r="AZ40"/>
  <c r="BA40"/>
  <c r="BB40"/>
  <c r="BC40"/>
  <c r="BD40"/>
  <c r="A41"/>
  <c r="F41"/>
  <c r="G41"/>
  <c r="H41"/>
  <c r="AF41"/>
  <c r="AG41"/>
  <c r="AH41"/>
  <c r="AI41"/>
  <c r="AJ41"/>
  <c r="AK41"/>
  <c r="AL41"/>
  <c r="AM41"/>
  <c r="AN41"/>
  <c r="AO41"/>
  <c r="AP41"/>
  <c r="AQ41"/>
  <c r="AR41"/>
  <c r="AS41"/>
  <c r="AT41"/>
  <c r="AU41"/>
  <c r="AV41"/>
  <c r="AW41"/>
  <c r="AX41"/>
  <c r="AY41"/>
  <c r="AZ41"/>
  <c r="BA41"/>
  <c r="BB41"/>
  <c r="BC41"/>
  <c r="BD41"/>
  <c r="A42"/>
  <c r="F42"/>
  <c r="G42"/>
  <c r="H42"/>
  <c r="AF42"/>
  <c r="AG42"/>
  <c r="AH42"/>
  <c r="AI42"/>
  <c r="AJ42"/>
  <c r="AK42"/>
  <c r="AL42"/>
  <c r="AM42"/>
  <c r="AN42"/>
  <c r="AO42"/>
  <c r="AP42"/>
  <c r="AQ42"/>
  <c r="AR42"/>
  <c r="AS42"/>
  <c r="AT42"/>
  <c r="AU42"/>
  <c r="AV42"/>
  <c r="AW42"/>
  <c r="AX42"/>
  <c r="AY42"/>
  <c r="AZ42"/>
  <c r="BA42"/>
  <c r="BB42"/>
  <c r="BC42"/>
  <c r="BD42"/>
  <c r="A43"/>
  <c r="F43"/>
  <c r="G43"/>
  <c r="H43"/>
  <c r="AF43"/>
  <c r="AG43"/>
  <c r="AH43"/>
  <c r="AI43"/>
  <c r="AJ43"/>
  <c r="AK43"/>
  <c r="AL43"/>
  <c r="AM43"/>
  <c r="AN43"/>
  <c r="AO43"/>
  <c r="AP43"/>
  <c r="AQ43"/>
  <c r="AR43"/>
  <c r="AS43"/>
  <c r="AT43"/>
  <c r="AU43"/>
  <c r="AV43"/>
  <c r="AW43"/>
  <c r="AX43"/>
  <c r="AY43"/>
  <c r="AZ43"/>
  <c r="BA43"/>
  <c r="BB43"/>
  <c r="BC43"/>
  <c r="BD43"/>
  <c r="A44"/>
  <c r="F44"/>
  <c r="G44"/>
  <c r="H44"/>
  <c r="AF44"/>
  <c r="AG44"/>
  <c r="AH44"/>
  <c r="AI44"/>
  <c r="AJ44"/>
  <c r="AK44"/>
  <c r="AL44"/>
  <c r="AM44"/>
  <c r="AN44"/>
  <c r="AO44"/>
  <c r="AP44"/>
  <c r="AQ44"/>
  <c r="AR44"/>
  <c r="AS44"/>
  <c r="AT44"/>
  <c r="AU44"/>
  <c r="AV44"/>
  <c r="AW44"/>
  <c r="AX44"/>
  <c r="AY44"/>
  <c r="AZ44"/>
  <c r="BA44"/>
  <c r="BB44"/>
  <c r="BC44"/>
  <c r="BD44"/>
  <c r="A45"/>
  <c r="F45"/>
  <c r="G45"/>
  <c r="H45"/>
  <c r="AF45"/>
  <c r="AG45"/>
  <c r="AH45"/>
  <c r="AI45"/>
  <c r="AJ45"/>
  <c r="AK45"/>
  <c r="AL45"/>
  <c r="AM45"/>
  <c r="AN45"/>
  <c r="AO45"/>
  <c r="AP45"/>
  <c r="AQ45"/>
  <c r="AR45"/>
  <c r="AS45"/>
  <c r="AT45"/>
  <c r="AU45"/>
  <c r="AV45"/>
  <c r="AW45"/>
  <c r="AX45"/>
  <c r="AY45"/>
  <c r="AZ45"/>
  <c r="BA45"/>
  <c r="BB45"/>
  <c r="BC45"/>
  <c r="BD45"/>
  <c r="A46"/>
  <c r="F46"/>
  <c r="G46"/>
  <c r="H46"/>
  <c r="AF46"/>
  <c r="AG46"/>
  <c r="AH46"/>
  <c r="AI46"/>
  <c r="AJ46"/>
  <c r="AK46"/>
  <c r="AL46"/>
  <c r="AM46"/>
  <c r="AN46"/>
  <c r="AO46"/>
  <c r="AP46"/>
  <c r="AQ46"/>
  <c r="AR46"/>
  <c r="AS46"/>
  <c r="AT46"/>
  <c r="AU46"/>
  <c r="AV46"/>
  <c r="AW46"/>
  <c r="AX46"/>
  <c r="AY46"/>
  <c r="AZ46"/>
  <c r="BA46"/>
  <c r="BB46"/>
  <c r="BC46"/>
  <c r="BD46"/>
  <c r="A4"/>
  <c r="J4"/>
  <c r="AM4" s="1"/>
  <c r="I4"/>
  <c r="A92" i="1"/>
  <c r="W41"/>
  <c r="AH4" i="10"/>
  <c r="AP4"/>
  <c r="AX4"/>
  <c r="A5"/>
  <c r="J5"/>
  <c r="AM5" s="1"/>
  <c r="F5"/>
  <c r="I5"/>
  <c r="A93" i="1"/>
  <c r="AF5" i="10"/>
  <c r="AI5"/>
  <c r="AJ5"/>
  <c r="AN5"/>
  <c r="AQ5"/>
  <c r="AR5"/>
  <c r="AV5"/>
  <c r="AY5"/>
  <c r="AZ5"/>
  <c r="BD5"/>
  <c r="A6"/>
  <c r="J6"/>
  <c r="F6"/>
  <c r="G6"/>
  <c r="H6"/>
  <c r="I6"/>
  <c r="A94" i="1"/>
  <c r="R43"/>
  <c r="W43"/>
  <c r="AF6" i="10"/>
  <c r="AG6"/>
  <c r="AH6"/>
  <c r="AI6"/>
  <c r="AJ6"/>
  <c r="AK6"/>
  <c r="AL6"/>
  <c r="AM6"/>
  <c r="AN6"/>
  <c r="AO6"/>
  <c r="AP6"/>
  <c r="AQ6"/>
  <c r="AR6"/>
  <c r="AS6"/>
  <c r="AT6"/>
  <c r="AU6"/>
  <c r="AV6"/>
  <c r="AW6"/>
  <c r="AX6"/>
  <c r="AY6"/>
  <c r="AZ6"/>
  <c r="BA6"/>
  <c r="BB6"/>
  <c r="BC6"/>
  <c r="BD6"/>
  <c r="A7"/>
  <c r="J7"/>
  <c r="F7" s="1"/>
  <c r="G7"/>
  <c r="H7"/>
  <c r="I7"/>
  <c r="A95" i="1"/>
  <c r="AG7" i="10"/>
  <c r="AH7"/>
  <c r="AI7"/>
  <c r="AK7"/>
  <c r="AL7"/>
  <c r="AM7"/>
  <c r="AO7"/>
  <c r="AP7"/>
  <c r="AQ7"/>
  <c r="AS7"/>
  <c r="AT7"/>
  <c r="AU7"/>
  <c r="AW7"/>
  <c r="AX7"/>
  <c r="AY7"/>
  <c r="BA7"/>
  <c r="BB7"/>
  <c r="BC7"/>
  <c r="A8"/>
  <c r="J8"/>
  <c r="AK8" s="1"/>
  <c r="H8"/>
  <c r="I8"/>
  <c r="A96" i="1"/>
  <c r="V45"/>
  <c r="W45"/>
  <c r="AG8" i="10"/>
  <c r="AH8"/>
  <c r="AL8"/>
  <c r="AO8"/>
  <c r="AP8"/>
  <c r="AT8"/>
  <c r="AW8"/>
  <c r="AX8"/>
  <c r="BB8"/>
  <c r="A9"/>
  <c r="J9"/>
  <c r="AM9" s="1"/>
  <c r="I9"/>
  <c r="A97" i="1"/>
  <c r="AH9" i="10"/>
  <c r="AL9"/>
  <c r="AP9"/>
  <c r="AT9"/>
  <c r="AX9"/>
  <c r="BB9"/>
  <c r="A10"/>
  <c r="J10"/>
  <c r="F10"/>
  <c r="I10"/>
  <c r="A98" i="1"/>
  <c r="T47"/>
  <c r="X47"/>
  <c r="AF10" i="10"/>
  <c r="AI10"/>
  <c r="AJ10"/>
  <c r="AM10"/>
  <c r="AN10"/>
  <c r="AQ10"/>
  <c r="AR10"/>
  <c r="AU10"/>
  <c r="AV10"/>
  <c r="AY10"/>
  <c r="AZ10"/>
  <c r="BC10"/>
  <c r="BD10"/>
  <c r="A11"/>
  <c r="J11"/>
  <c r="F11"/>
  <c r="G11"/>
  <c r="H11"/>
  <c r="I11"/>
  <c r="A99" i="1"/>
  <c r="V48"/>
  <c r="AF11" i="10"/>
  <c r="AG11"/>
  <c r="AH11"/>
  <c r="AI11"/>
  <c r="AJ11"/>
  <c r="AK11"/>
  <c r="AL11"/>
  <c r="AM11"/>
  <c r="AN11"/>
  <c r="AO11"/>
  <c r="AP11"/>
  <c r="AQ11"/>
  <c r="AR11"/>
  <c r="AS11"/>
  <c r="AT11"/>
  <c r="AU11"/>
  <c r="AV11"/>
  <c r="AW11"/>
  <c r="AX11"/>
  <c r="AY11"/>
  <c r="AZ11"/>
  <c r="BA11"/>
  <c r="BB11"/>
  <c r="BC11"/>
  <c r="BD11"/>
  <c r="A12"/>
  <c r="J12"/>
  <c r="F12" s="1"/>
  <c r="G12"/>
  <c r="H12"/>
  <c r="I12"/>
  <c r="A100" i="1"/>
  <c r="P49"/>
  <c r="V49"/>
  <c r="AF12" i="10"/>
  <c r="AG12"/>
  <c r="AH12"/>
  <c r="AJ12"/>
  <c r="AK12"/>
  <c r="AL12"/>
  <c r="AN12"/>
  <c r="AO12"/>
  <c r="AP12"/>
  <c r="AR12"/>
  <c r="AS12"/>
  <c r="AT12"/>
  <c r="AV12"/>
  <c r="AW12"/>
  <c r="AX12"/>
  <c r="AZ12"/>
  <c r="BA12"/>
  <c r="BB12"/>
  <c r="BD12"/>
  <c r="A13"/>
  <c r="J13"/>
  <c r="F13" s="1"/>
  <c r="G13"/>
  <c r="H13"/>
  <c r="I13"/>
  <c r="A101" i="1"/>
  <c r="P50"/>
  <c r="R50"/>
  <c r="T50"/>
  <c r="V50"/>
  <c r="W50"/>
  <c r="X50"/>
  <c r="AG13" i="10"/>
  <c r="AH13"/>
  <c r="AI13"/>
  <c r="AK13"/>
  <c r="AL13"/>
  <c r="AM13"/>
  <c r="AO13"/>
  <c r="AP13"/>
  <c r="AQ13"/>
  <c r="AS13"/>
  <c r="AT13"/>
  <c r="AU13"/>
  <c r="AW13"/>
  <c r="AX13"/>
  <c r="AY13"/>
  <c r="BA13"/>
  <c r="BB13"/>
  <c r="BC13"/>
  <c r="A14"/>
  <c r="J14"/>
  <c r="AL14" s="1"/>
  <c r="H14"/>
  <c r="I14"/>
  <c r="A102" i="1"/>
  <c r="R51"/>
  <c r="X51"/>
  <c r="AH14" i="10"/>
  <c r="AI14"/>
  <c r="AM14"/>
  <c r="AP14"/>
  <c r="AQ14"/>
  <c r="AU14"/>
  <c r="AX14"/>
  <c r="AY14"/>
  <c r="BC14"/>
  <c r="A15"/>
  <c r="J15"/>
  <c r="I15"/>
  <c r="A103" i="1"/>
  <c r="P52"/>
  <c r="T52"/>
  <c r="V52"/>
  <c r="AI15" i="10"/>
  <c r="AM15"/>
  <c r="AQ15"/>
  <c r="AU15"/>
  <c r="AY15"/>
  <c r="BC15"/>
  <c r="A16"/>
  <c r="J16"/>
  <c r="F16"/>
  <c r="G16"/>
  <c r="H16"/>
  <c r="I16"/>
  <c r="A104" i="1"/>
  <c r="T53"/>
  <c r="X53"/>
  <c r="AF16" i="10"/>
  <c r="AG16"/>
  <c r="AH16"/>
  <c r="AI16"/>
  <c r="AJ16"/>
  <c r="AK16"/>
  <c r="AL16"/>
  <c r="AM16"/>
  <c r="AN16"/>
  <c r="AO16"/>
  <c r="AP16"/>
  <c r="AQ16"/>
  <c r="AR16"/>
  <c r="AS16"/>
  <c r="AT16"/>
  <c r="AU16"/>
  <c r="AV16"/>
  <c r="AW16"/>
  <c r="AX16"/>
  <c r="AY16"/>
  <c r="AZ16"/>
  <c r="BA16"/>
  <c r="BB16"/>
  <c r="BC16"/>
  <c r="BD16"/>
  <c r="A17"/>
  <c r="J17"/>
  <c r="F17"/>
  <c r="G17"/>
  <c r="H17"/>
  <c r="I17"/>
  <c r="A105" i="1"/>
  <c r="AF17" i="10"/>
  <c r="AG17"/>
  <c r="AH17"/>
  <c r="AI17"/>
  <c r="AJ17"/>
  <c r="AK17"/>
  <c r="AL17"/>
  <c r="AM17"/>
  <c r="AN17"/>
  <c r="AO17"/>
  <c r="AP17"/>
  <c r="AQ17"/>
  <c r="AR17"/>
  <c r="AS17"/>
  <c r="AT17"/>
  <c r="AU17"/>
  <c r="AV17"/>
  <c r="AW17"/>
  <c r="AX17"/>
  <c r="AY17"/>
  <c r="AZ17"/>
  <c r="BA17"/>
  <c r="BB17"/>
  <c r="BC17"/>
  <c r="BD17"/>
  <c r="A18"/>
  <c r="J18"/>
  <c r="F18"/>
  <c r="G18"/>
  <c r="H18"/>
  <c r="I18"/>
  <c r="A106" i="1"/>
  <c r="AF18" i="10"/>
  <c r="AG18"/>
  <c r="AH18"/>
  <c r="AI18"/>
  <c r="AJ18"/>
  <c r="AK18"/>
  <c r="AL18"/>
  <c r="AM18"/>
  <c r="AN18"/>
  <c r="AO18"/>
  <c r="AP18"/>
  <c r="AQ18"/>
  <c r="AR18"/>
  <c r="AS18"/>
  <c r="AT18"/>
  <c r="AU18"/>
  <c r="AV18"/>
  <c r="AW18"/>
  <c r="AX18"/>
  <c r="AY18"/>
  <c r="AZ18"/>
  <c r="BA18"/>
  <c r="BB18"/>
  <c r="BC18"/>
  <c r="BD18"/>
  <c r="A19"/>
  <c r="J19"/>
  <c r="F19"/>
  <c r="G19"/>
  <c r="H19"/>
  <c r="I19"/>
  <c r="A107" i="1"/>
  <c r="AF19" i="10"/>
  <c r="AG19"/>
  <c r="AH19"/>
  <c r="AI19"/>
  <c r="AJ19"/>
  <c r="AK19"/>
  <c r="AL19"/>
  <c r="AM19"/>
  <c r="AN19"/>
  <c r="AO19"/>
  <c r="AP19"/>
  <c r="AQ19"/>
  <c r="AR19"/>
  <c r="AS19"/>
  <c r="AT19"/>
  <c r="AU19"/>
  <c r="AV19"/>
  <c r="AW19"/>
  <c r="AX19"/>
  <c r="AY19"/>
  <c r="AZ19"/>
  <c r="BA19"/>
  <c r="BB19"/>
  <c r="BC19"/>
  <c r="BD19"/>
  <c r="A20"/>
  <c r="J20"/>
  <c r="F20"/>
  <c r="G20"/>
  <c r="H20"/>
  <c r="I20"/>
  <c r="A108" i="1"/>
  <c r="AF20" i="10"/>
  <c r="AG20"/>
  <c r="AH20"/>
  <c r="AI20"/>
  <c r="AJ20"/>
  <c r="AK20"/>
  <c r="AL20"/>
  <c r="AM20"/>
  <c r="AN20"/>
  <c r="AO20"/>
  <c r="AP20"/>
  <c r="AQ20"/>
  <c r="AR20"/>
  <c r="AS20"/>
  <c r="AT20"/>
  <c r="AU20"/>
  <c r="AV20"/>
  <c r="AW20"/>
  <c r="AX20"/>
  <c r="AY20"/>
  <c r="AZ20"/>
  <c r="BA20"/>
  <c r="BB20"/>
  <c r="BC20"/>
  <c r="BD20"/>
  <c r="A21"/>
  <c r="J21"/>
  <c r="F21"/>
  <c r="G21"/>
  <c r="H21"/>
  <c r="I21"/>
  <c r="A109" i="1"/>
  <c r="AF21" i="10"/>
  <c r="AG21"/>
  <c r="AH21"/>
  <c r="AI21"/>
  <c r="AJ21"/>
  <c r="AK21"/>
  <c r="AL21"/>
  <c r="AM21"/>
  <c r="AN21"/>
  <c r="AO21"/>
  <c r="AP21"/>
  <c r="AQ21"/>
  <c r="AR21"/>
  <c r="AS21"/>
  <c r="AT21"/>
  <c r="AU21"/>
  <c r="AV21"/>
  <c r="AW21"/>
  <c r="AX21"/>
  <c r="AY21"/>
  <c r="AZ21"/>
  <c r="BA21"/>
  <c r="BB21"/>
  <c r="BC21"/>
  <c r="BD21"/>
  <c r="A22"/>
  <c r="J22"/>
  <c r="AH22" s="1"/>
  <c r="I22"/>
  <c r="A110" i="1"/>
  <c r="AO22" i="10"/>
  <c r="AT22"/>
  <c r="AZ22"/>
  <c r="A23"/>
  <c r="J23"/>
  <c r="H23" s="1"/>
  <c r="G23"/>
  <c r="I23"/>
  <c r="A111" i="1"/>
  <c r="AF23" i="10"/>
  <c r="AH23"/>
  <c r="AJ23"/>
  <c r="AK23"/>
  <c r="AN23"/>
  <c r="AO23"/>
  <c r="AP23"/>
  <c r="AS23"/>
  <c r="AT23"/>
  <c r="AV23"/>
  <c r="AX23"/>
  <c r="AZ23"/>
  <c r="BA23"/>
  <c r="BD23"/>
  <c r="A24"/>
  <c r="J24"/>
  <c r="AH24" s="1"/>
  <c r="H24"/>
  <c r="I24"/>
  <c r="A112" i="1"/>
  <c r="AG24" i="10"/>
  <c r="AL24"/>
  <c r="AO24"/>
  <c r="AR24"/>
  <c r="AT24"/>
  <c r="AW24"/>
  <c r="AZ24"/>
  <c r="BB24"/>
  <c r="A25"/>
  <c r="J25"/>
  <c r="G25"/>
  <c r="H25"/>
  <c r="I25"/>
  <c r="A113" i="1"/>
  <c r="AF25" i="10"/>
  <c r="AG25"/>
  <c r="AH25"/>
  <c r="AJ25"/>
  <c r="AK25"/>
  <c r="AL25"/>
  <c r="AN25"/>
  <c r="AO25"/>
  <c r="AP25"/>
  <c r="AR25"/>
  <c r="AS25"/>
  <c r="AT25"/>
  <c r="AV25"/>
  <c r="AW25"/>
  <c r="AX25"/>
  <c r="AZ25"/>
  <c r="BA25"/>
  <c r="BB25"/>
  <c r="BD25"/>
  <c r="A26"/>
  <c r="J26"/>
  <c r="G26" s="1"/>
  <c r="I26"/>
  <c r="A114" i="1"/>
  <c r="AJ26" i="10"/>
  <c r="AO26"/>
  <c r="AT26"/>
  <c r="AZ26"/>
  <c r="A27"/>
  <c r="J27"/>
  <c r="H27" s="1"/>
  <c r="G27"/>
  <c r="I27"/>
  <c r="A115" i="1"/>
  <c r="AF27" i="10"/>
  <c r="AH27"/>
  <c r="AJ27"/>
  <c r="AK27"/>
  <c r="AN27"/>
  <c r="AO27"/>
  <c r="AP27"/>
  <c r="AS27"/>
  <c r="AT27"/>
  <c r="AV27"/>
  <c r="AX27"/>
  <c r="AZ27"/>
  <c r="BA27"/>
  <c r="BD27"/>
  <c r="A28"/>
  <c r="J28"/>
  <c r="H28"/>
  <c r="I28"/>
  <c r="A116" i="1"/>
  <c r="AG28" i="10"/>
  <c r="AJ28"/>
  <c r="AL28"/>
  <c r="AO28"/>
  <c r="AR28"/>
  <c r="AT28"/>
  <c r="AW28"/>
  <c r="AZ28"/>
  <c r="BB28"/>
  <c r="A29"/>
  <c r="J29"/>
  <c r="G29"/>
  <c r="H29"/>
  <c r="I29"/>
  <c r="A117" i="1"/>
  <c r="AF29" i="10"/>
  <c r="AG29"/>
  <c r="AH29"/>
  <c r="AJ29"/>
  <c r="AK29"/>
  <c r="AL29"/>
  <c r="AN29"/>
  <c r="AO29"/>
  <c r="AP29"/>
  <c r="AR29"/>
  <c r="AS29"/>
  <c r="AT29"/>
  <c r="AV29"/>
  <c r="AW29"/>
  <c r="AX29"/>
  <c r="AZ29"/>
  <c r="BA29"/>
  <c r="BB29"/>
  <c r="BD29"/>
  <c r="A30"/>
  <c r="J30"/>
  <c r="AH30" s="1"/>
  <c r="I30"/>
  <c r="A118" i="1"/>
  <c r="AJ30" i="10"/>
  <c r="AO30"/>
  <c r="AT30"/>
  <c r="AZ30"/>
  <c r="A31"/>
  <c r="J31"/>
  <c r="H31" s="1"/>
  <c r="G31"/>
  <c r="I31"/>
  <c r="A119" i="1"/>
  <c r="AF31" i="10"/>
  <c r="AH31"/>
  <c r="AJ31"/>
  <c r="AK31"/>
  <c r="AN31"/>
  <c r="AO31"/>
  <c r="AP31"/>
  <c r="AS31"/>
  <c r="AT31"/>
  <c r="AV31"/>
  <c r="AX31"/>
  <c r="AZ31"/>
  <c r="BA31"/>
  <c r="BD31"/>
  <c r="A32"/>
  <c r="J32"/>
  <c r="AH32" s="1"/>
  <c r="H32"/>
  <c r="I32"/>
  <c r="A120" i="1"/>
  <c r="AG32" i="10"/>
  <c r="AJ32"/>
  <c r="AL32"/>
  <c r="AO32"/>
  <c r="AR32"/>
  <c r="AT32"/>
  <c r="AW32"/>
  <c r="AZ32"/>
  <c r="BB32"/>
  <c r="A33"/>
  <c r="J33"/>
  <c r="G33"/>
  <c r="H33"/>
  <c r="I33"/>
  <c r="A121" i="1"/>
  <c r="AF33" i="10"/>
  <c r="AG33"/>
  <c r="AH33"/>
  <c r="AJ33"/>
  <c r="AK33"/>
  <c r="AL33"/>
  <c r="AN33"/>
  <c r="AO33"/>
  <c r="AP33"/>
  <c r="AR33"/>
  <c r="AS33"/>
  <c r="AT33"/>
  <c r="AV33"/>
  <c r="AW33"/>
  <c r="AX33"/>
  <c r="AZ33"/>
  <c r="BA33"/>
  <c r="BB33"/>
  <c r="BD33"/>
  <c r="A34"/>
  <c r="J34"/>
  <c r="AH34" s="1"/>
  <c r="I34"/>
  <c r="A122" i="1"/>
  <c r="AJ34" i="10"/>
  <c r="AO34"/>
  <c r="AT34"/>
  <c r="AZ34"/>
  <c r="A3"/>
  <c r="A91" i="1"/>
  <c r="J3" i="10"/>
  <c r="AG3"/>
  <c r="AH3"/>
  <c r="AI3"/>
  <c r="AJ3"/>
  <c r="AK3"/>
  <c r="AL3"/>
  <c r="AM3"/>
  <c r="AN3"/>
  <c r="AO3"/>
  <c r="AP3"/>
  <c r="AQ3"/>
  <c r="AR3"/>
  <c r="AS3"/>
  <c r="AT3"/>
  <c r="AU3"/>
  <c r="AV3"/>
  <c r="AW3"/>
  <c r="AX3"/>
  <c r="AY3"/>
  <c r="AZ3"/>
  <c r="BA3"/>
  <c r="BB3"/>
  <c r="BC3"/>
  <c r="BD3"/>
  <c r="AF3"/>
  <c r="U33" i="12"/>
  <c r="U36" s="1"/>
  <c r="Q81" i="7"/>
  <c r="AB81" s="1"/>
  <c r="Q80"/>
  <c r="T80" s="1"/>
  <c r="C77" i="6" s="1"/>
  <c r="Q79" i="7"/>
  <c r="Q78"/>
  <c r="AB78" s="1"/>
  <c r="Q77"/>
  <c r="AB77" s="1"/>
  <c r="Q76"/>
  <c r="T76" s="1"/>
  <c r="C73" i="6" s="1"/>
  <c r="Q75" i="7"/>
  <c r="AB75" s="1"/>
  <c r="M33" i="12"/>
  <c r="M36"/>
  <c r="Q74" i="7" s="1"/>
  <c r="L33" i="12"/>
  <c r="L36" s="1"/>
  <c r="Q73" i="7" s="1"/>
  <c r="AB73" s="1"/>
  <c r="K33" i="12"/>
  <c r="K36" s="1"/>
  <c r="Q71" i="7"/>
  <c r="AB71" s="1"/>
  <c r="Q70"/>
  <c r="AB70" s="1"/>
  <c r="Q69"/>
  <c r="AB69" s="1"/>
  <c r="Q68"/>
  <c r="T68" s="1"/>
  <c r="C65" i="6" s="1"/>
  <c r="F33" i="12"/>
  <c r="F36" s="1"/>
  <c r="E33"/>
  <c r="E36"/>
  <c r="Q66" i="7" s="1"/>
  <c r="AB66" s="1"/>
  <c r="D33" i="12"/>
  <c r="D36" s="1"/>
  <c r="Q65" i="7" s="1"/>
  <c r="AB65" s="1"/>
  <c r="U28" i="12"/>
  <c r="U30" s="1"/>
  <c r="Q63" i="7"/>
  <c r="AB63" s="1"/>
  <c r="Q62"/>
  <c r="AB62" s="1"/>
  <c r="Q61"/>
  <c r="AB61" s="1"/>
  <c r="Q60"/>
  <c r="AB60" s="1"/>
  <c r="Q59"/>
  <c r="AB59" s="1"/>
  <c r="Q58"/>
  <c r="AB58" s="1"/>
  <c r="Q57"/>
  <c r="AB57" s="1"/>
  <c r="M28" i="12"/>
  <c r="M30"/>
  <c r="Q56" i="7" s="1"/>
  <c r="L28" i="12"/>
  <c r="L30" s="1"/>
  <c r="Q55" i="7" s="1"/>
  <c r="AB55" s="1"/>
  <c r="K28" i="12"/>
  <c r="K30" s="1"/>
  <c r="Q53" i="7"/>
  <c r="AB53" s="1"/>
  <c r="Q52"/>
  <c r="T52" s="1"/>
  <c r="C49" i="6" s="1"/>
  <c r="Q51" i="7"/>
  <c r="AB51" s="1"/>
  <c r="Q50"/>
  <c r="T50" s="1"/>
  <c r="C47" i="6" s="1"/>
  <c r="F28" i="12"/>
  <c r="F30"/>
  <c r="Q49" i="7" s="1"/>
  <c r="AB49" s="1"/>
  <c r="E28" i="12"/>
  <c r="E30" s="1"/>
  <c r="D28"/>
  <c r="D30"/>
  <c r="Q47" i="7" s="1"/>
  <c r="AB47" s="1"/>
  <c r="Q45"/>
  <c r="AB45" s="1"/>
  <c r="Q44"/>
  <c r="AB44" s="1"/>
  <c r="Q43"/>
  <c r="AB43" s="1"/>
  <c r="Q42"/>
  <c r="AB42" s="1"/>
  <c r="Q41"/>
  <c r="AB41" s="1"/>
  <c r="Q40"/>
  <c r="AB40" s="1"/>
  <c r="Q39"/>
  <c r="AB39" s="1"/>
  <c r="Q38"/>
  <c r="AB38" s="1"/>
  <c r="Q35"/>
  <c r="AB35" s="1"/>
  <c r="Q34"/>
  <c r="AB34" s="1"/>
  <c r="Q33"/>
  <c r="Q32"/>
  <c r="Q27"/>
  <c r="AB27" s="1"/>
  <c r="Q26"/>
  <c r="T26" s="1"/>
  <c r="C23" i="6" s="1"/>
  <c r="Q25" i="7"/>
  <c r="AB25" s="1"/>
  <c r="Q24"/>
  <c r="AB24" s="1"/>
  <c r="Q23"/>
  <c r="AB23" s="1"/>
  <c r="Q22"/>
  <c r="AB22" s="1"/>
  <c r="Q21"/>
  <c r="AB21" s="1"/>
  <c r="Q20"/>
  <c r="AB20" s="1"/>
  <c r="Q17"/>
  <c r="AB17" s="1"/>
  <c r="Q16"/>
  <c r="AB16" s="1"/>
  <c r="Q15"/>
  <c r="AB15" s="1"/>
  <c r="Q14"/>
  <c r="AB14" s="1"/>
  <c r="R81"/>
  <c r="E78" i="6" s="1"/>
  <c r="R80" i="7"/>
  <c r="E77" i="6" s="1"/>
  <c r="R79" i="7"/>
  <c r="E76" i="6" s="1"/>
  <c r="R78" i="7"/>
  <c r="E75" i="6" s="1"/>
  <c r="R77" i="7"/>
  <c r="E74" i="6" s="1"/>
  <c r="R76" i="7"/>
  <c r="E73" i="6" s="1"/>
  <c r="R75" i="7"/>
  <c r="E72" i="6" s="1"/>
  <c r="R74" i="7"/>
  <c r="E71" i="6" s="1"/>
  <c r="R71" i="7"/>
  <c r="E68" i="6" s="1"/>
  <c r="R70" i="7"/>
  <c r="E67" i="6" s="1"/>
  <c r="R69" i="7"/>
  <c r="E66" i="6" s="1"/>
  <c r="R68" i="7"/>
  <c r="E65" i="6" s="1"/>
  <c r="R63" i="7"/>
  <c r="E60" i="6" s="1"/>
  <c r="R62" i="7"/>
  <c r="E59" i="6" s="1"/>
  <c r="R61" i="7"/>
  <c r="E58" i="6" s="1"/>
  <c r="R60" i="7"/>
  <c r="E57" i="6" s="1"/>
  <c r="R59" i="7"/>
  <c r="E56" i="6" s="1"/>
  <c r="R58" i="7"/>
  <c r="E55" i="6" s="1"/>
  <c r="R57" i="7"/>
  <c r="E54" i="6" s="1"/>
  <c r="R53" i="7"/>
  <c r="E50" i="6" s="1"/>
  <c r="R52" i="7"/>
  <c r="E49" i="6" s="1"/>
  <c r="R51" i="7"/>
  <c r="E48" i="6" s="1"/>
  <c r="R50" i="7"/>
  <c r="E47" i="6" s="1"/>
  <c r="R48" i="7"/>
  <c r="E45" i="6" s="1"/>
  <c r="R45" i="7"/>
  <c r="E42" i="6" s="1"/>
  <c r="R44" i="7"/>
  <c r="E41" i="6" s="1"/>
  <c r="R43" i="7"/>
  <c r="E40" i="6" s="1"/>
  <c r="R42" i="7"/>
  <c r="E39" i="6" s="1"/>
  <c r="R41" i="7"/>
  <c r="E38" i="6" s="1"/>
  <c r="R40" i="7"/>
  <c r="E37" i="6" s="1"/>
  <c r="R39" i="7"/>
  <c r="E36" i="6" s="1"/>
  <c r="R38" i="7"/>
  <c r="E35" i="6" s="1"/>
  <c r="R35" i="7"/>
  <c r="E32" i="6" s="1"/>
  <c r="R34" i="7"/>
  <c r="E31" i="6" s="1"/>
  <c r="R33" i="7"/>
  <c r="E30" i="6" s="1"/>
  <c r="R32" i="7"/>
  <c r="E29" i="6" s="1"/>
  <c r="R27" i="7"/>
  <c r="E24" i="6" s="1"/>
  <c r="R26" i="7"/>
  <c r="E23" i="6" s="1"/>
  <c r="R25" i="7"/>
  <c r="E22" i="6" s="1"/>
  <c r="R24" i="7"/>
  <c r="E21" i="6" s="1"/>
  <c r="R23" i="7"/>
  <c r="E20" i="6" s="1"/>
  <c r="R22" i="7"/>
  <c r="E19" i="6" s="1"/>
  <c r="R21" i="7"/>
  <c r="E18" i="6" s="1"/>
  <c r="R17" i="7"/>
  <c r="E14" i="6" s="1"/>
  <c r="R16" i="7"/>
  <c r="E13" i="6" s="1"/>
  <c r="R15" i="7"/>
  <c r="E12" i="6" s="1"/>
  <c r="R14" i="7"/>
  <c r="E11" i="6" s="1"/>
  <c r="R12" i="7"/>
  <c r="E9" i="6" s="1"/>
  <c r="V11" i="7"/>
  <c r="V28"/>
  <c r="V82"/>
  <c r="O79" i="6" s="1"/>
  <c r="V27" i="7"/>
  <c r="V81"/>
  <c r="O78" i="6"/>
  <c r="V26" i="7"/>
  <c r="V25"/>
  <c r="V61" s="1"/>
  <c r="V79"/>
  <c r="O76" i="6" s="1"/>
  <c r="V24" i="7"/>
  <c r="V78"/>
  <c r="O75" i="6" s="1"/>
  <c r="V23" i="7"/>
  <c r="V77"/>
  <c r="O74" i="6"/>
  <c r="V22" i="7"/>
  <c r="V21"/>
  <c r="V57" s="1"/>
  <c r="V75"/>
  <c r="O72" i="6" s="1"/>
  <c r="V20" i="7"/>
  <c r="O17" i="6" s="1"/>
  <c r="V74" i="7"/>
  <c r="O71" i="6" s="1"/>
  <c r="V19" i="7"/>
  <c r="V73"/>
  <c r="O70" i="6"/>
  <c r="V18" i="7"/>
  <c r="V17"/>
  <c r="V53" s="1"/>
  <c r="V71"/>
  <c r="O68" i="6" s="1"/>
  <c r="V16" i="7"/>
  <c r="V70"/>
  <c r="O67" i="6" s="1"/>
  <c r="V15" i="7"/>
  <c r="V69"/>
  <c r="O66" i="6"/>
  <c r="V14" i="7"/>
  <c r="V50" s="1"/>
  <c r="O47" i="6" s="1"/>
  <c r="V13" i="7"/>
  <c r="V49" s="1"/>
  <c r="V67"/>
  <c r="O64" i="6" s="1"/>
  <c r="V12" i="7"/>
  <c r="V66"/>
  <c r="O63" i="6" s="1"/>
  <c r="V65" i="7"/>
  <c r="O62" i="6"/>
  <c r="V64" i="7"/>
  <c r="O61" i="6" s="1"/>
  <c r="V63" i="7"/>
  <c r="O60" i="6"/>
  <c r="V62" i="7"/>
  <c r="O59" i="6" s="1"/>
  <c r="O58"/>
  <c r="V60" i="7"/>
  <c r="O57" i="6"/>
  <c r="V59" i="7"/>
  <c r="O56" i="6"/>
  <c r="V58" i="7"/>
  <c r="O55" i="6"/>
  <c r="O54"/>
  <c r="V56" i="7"/>
  <c r="O53" i="6" s="1"/>
  <c r="V55" i="7"/>
  <c r="O52" i="6"/>
  <c r="V54" i="7"/>
  <c r="O51" i="6" s="1"/>
  <c r="O50"/>
  <c r="V52" i="7"/>
  <c r="O49" i="6"/>
  <c r="V51" i="7"/>
  <c r="O48" i="6"/>
  <c r="O46"/>
  <c r="V48" i="7"/>
  <c r="O45" i="6" s="1"/>
  <c r="V47" i="7"/>
  <c r="O44" i="6"/>
  <c r="V29" i="7"/>
  <c r="V45"/>
  <c r="O42" i="6" s="1"/>
  <c r="V44" i="7"/>
  <c r="O41" i="6" s="1"/>
  <c r="V43" i="7"/>
  <c r="O40" i="6"/>
  <c r="V42" i="7"/>
  <c r="O39" i="6" s="1"/>
  <c r="V41" i="7"/>
  <c r="O38" i="6" s="1"/>
  <c r="V40" i="7"/>
  <c r="O37" i="6" s="1"/>
  <c r="V39" i="7"/>
  <c r="O36" i="6"/>
  <c r="V38" i="7"/>
  <c r="O35" i="6" s="1"/>
  <c r="V37" i="7"/>
  <c r="O34" i="6" s="1"/>
  <c r="V36" i="7"/>
  <c r="O33" i="6" s="1"/>
  <c r="V35" i="7"/>
  <c r="O32" i="6"/>
  <c r="V34" i="7"/>
  <c r="O31" i="6" s="1"/>
  <c r="V33" i="7"/>
  <c r="O30" i="6" s="1"/>
  <c r="V32" i="7"/>
  <c r="O29" i="6" s="1"/>
  <c r="V31" i="7"/>
  <c r="O28" i="6"/>
  <c r="V30" i="7"/>
  <c r="O27" i="6" s="1"/>
  <c r="O25"/>
  <c r="O24"/>
  <c r="O21"/>
  <c r="O20"/>
  <c r="O18"/>
  <c r="O16"/>
  <c r="O14"/>
  <c r="O13"/>
  <c r="O12"/>
  <c r="O10"/>
  <c r="O9"/>
  <c r="O8"/>
  <c r="G3" i="10"/>
  <c r="H3"/>
  <c r="F3"/>
  <c r="I3"/>
  <c r="D2" i="5"/>
  <c r="A2" i="7" s="1"/>
  <c r="B134" i="2"/>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D36"/>
  <c r="D84"/>
  <c r="D37"/>
  <c r="D85"/>
  <c r="D38"/>
  <c r="D86"/>
  <c r="D39"/>
  <c r="D87"/>
  <c r="D40"/>
  <c r="D88"/>
  <c r="D41"/>
  <c r="D89"/>
  <c r="D42"/>
  <c r="D90"/>
  <c r="D43"/>
  <c r="D91"/>
  <c r="D44"/>
  <c r="D92"/>
  <c r="D45"/>
  <c r="D93"/>
  <c r="D46"/>
  <c r="D94"/>
  <c r="D47"/>
  <c r="D95"/>
  <c r="D48"/>
  <c r="D96"/>
  <c r="D49"/>
  <c r="D97"/>
  <c r="D50"/>
  <c r="D98"/>
  <c r="D51"/>
  <c r="D99"/>
  <c r="D52"/>
  <c r="D100"/>
  <c r="D53"/>
  <c r="D101"/>
  <c r="E79"/>
  <c r="F79"/>
  <c r="G79"/>
  <c r="H79"/>
  <c r="I79"/>
  <c r="J79"/>
  <c r="K79"/>
  <c r="L79"/>
  <c r="M79"/>
  <c r="D131"/>
  <c r="D108"/>
  <c r="D109"/>
  <c r="D110"/>
  <c r="D111"/>
  <c r="D112"/>
  <c r="D113"/>
  <c r="D114"/>
  <c r="D115"/>
  <c r="D116"/>
  <c r="D117"/>
  <c r="D118"/>
  <c r="D119"/>
  <c r="D120"/>
  <c r="D121"/>
  <c r="D122"/>
  <c r="D123"/>
  <c r="D124"/>
  <c r="D125"/>
  <c r="E12" i="7"/>
  <c r="W12"/>
  <c r="E13"/>
  <c r="W13"/>
  <c r="E14"/>
  <c r="W14"/>
  <c r="E15"/>
  <c r="W15"/>
  <c r="E16"/>
  <c r="W16"/>
  <c r="E17"/>
  <c r="W17"/>
  <c r="E18"/>
  <c r="W18"/>
  <c r="E19"/>
  <c r="W19"/>
  <c r="E20"/>
  <c r="W20"/>
  <c r="E21"/>
  <c r="W21"/>
  <c r="E22"/>
  <c r="W22"/>
  <c r="E23"/>
  <c r="W23"/>
  <c r="E24"/>
  <c r="W24"/>
  <c r="E25"/>
  <c r="W25"/>
  <c r="E26"/>
  <c r="W26"/>
  <c r="E27"/>
  <c r="W27"/>
  <c r="E28"/>
  <c r="W28"/>
  <c r="E29"/>
  <c r="W29"/>
  <c r="E30"/>
  <c r="W30"/>
  <c r="E31"/>
  <c r="W31"/>
  <c r="E32"/>
  <c r="W32"/>
  <c r="E33"/>
  <c r="W33"/>
  <c r="E34"/>
  <c r="W34"/>
  <c r="E35"/>
  <c r="W35"/>
  <c r="E36"/>
  <c r="W36"/>
  <c r="E37"/>
  <c r="W37"/>
  <c r="E38"/>
  <c r="W38"/>
  <c r="E39"/>
  <c r="W39"/>
  <c r="E40"/>
  <c r="W40"/>
  <c r="E41"/>
  <c r="W41"/>
  <c r="E42"/>
  <c r="W42"/>
  <c r="E43"/>
  <c r="W43"/>
  <c r="E44"/>
  <c r="W44"/>
  <c r="E45"/>
  <c r="W45"/>
  <c r="E46"/>
  <c r="W46"/>
  <c r="E47"/>
  <c r="W47"/>
  <c r="E48"/>
  <c r="W48"/>
  <c r="E49"/>
  <c r="W49"/>
  <c r="E50"/>
  <c r="W50"/>
  <c r="E51"/>
  <c r="W51"/>
  <c r="E52"/>
  <c r="W52"/>
  <c r="E53"/>
  <c r="W53"/>
  <c r="E54"/>
  <c r="W54"/>
  <c r="E55"/>
  <c r="W55"/>
  <c r="E56"/>
  <c r="W56"/>
  <c r="E57"/>
  <c r="W57"/>
  <c r="E58"/>
  <c r="W58"/>
  <c r="E59"/>
  <c r="W59"/>
  <c r="E60"/>
  <c r="W60"/>
  <c r="E61"/>
  <c r="W61"/>
  <c r="E62"/>
  <c r="W62"/>
  <c r="E63"/>
  <c r="W63"/>
  <c r="E64"/>
  <c r="W64"/>
  <c r="E65"/>
  <c r="W65"/>
  <c r="E66"/>
  <c r="W66"/>
  <c r="E67"/>
  <c r="W67"/>
  <c r="E68"/>
  <c r="W68"/>
  <c r="E69"/>
  <c r="W69"/>
  <c r="E70"/>
  <c r="W70"/>
  <c r="E71"/>
  <c r="W71"/>
  <c r="E72"/>
  <c r="W72"/>
  <c r="E73"/>
  <c r="W73"/>
  <c r="E74"/>
  <c r="W74"/>
  <c r="E75"/>
  <c r="W75"/>
  <c r="E76"/>
  <c r="W76"/>
  <c r="E77"/>
  <c r="W77"/>
  <c r="E78"/>
  <c r="W78"/>
  <c r="E79"/>
  <c r="W79"/>
  <c r="E80"/>
  <c r="W80"/>
  <c r="E81"/>
  <c r="W81"/>
  <c r="E82"/>
  <c r="W82"/>
  <c r="E11"/>
  <c r="W11"/>
  <c r="C214" i="2"/>
  <c r="D213"/>
  <c r="E176"/>
  <c r="U31"/>
  <c r="Q31"/>
  <c r="M31"/>
  <c r="I31"/>
  <c r="F31"/>
  <c r="E31"/>
  <c r="D107"/>
  <c r="D59"/>
  <c r="F10"/>
  <c r="G10"/>
  <c r="H10"/>
  <c r="I10"/>
  <c r="J10"/>
  <c r="K10"/>
  <c r="L10"/>
  <c r="M10"/>
  <c r="N10"/>
  <c r="O10"/>
  <c r="P10"/>
  <c r="Q10"/>
  <c r="R10"/>
  <c r="S10"/>
  <c r="T10"/>
  <c r="U10"/>
  <c r="V10"/>
  <c r="W10"/>
  <c r="X10"/>
  <c r="A9"/>
  <c r="D11" i="7"/>
  <c r="C11"/>
  <c r="D12"/>
  <c r="C12"/>
  <c r="S12"/>
  <c r="D13"/>
  <c r="C13"/>
  <c r="S13"/>
  <c r="D14"/>
  <c r="C14"/>
  <c r="S14"/>
  <c r="D15"/>
  <c r="C15"/>
  <c r="S15"/>
  <c r="D16"/>
  <c r="C16"/>
  <c r="S16"/>
  <c r="D17"/>
  <c r="C17"/>
  <c r="S17"/>
  <c r="D18"/>
  <c r="C18"/>
  <c r="S18"/>
  <c r="D19"/>
  <c r="C19"/>
  <c r="S19"/>
  <c r="D20"/>
  <c r="C20"/>
  <c r="S20"/>
  <c r="D21"/>
  <c r="C21"/>
  <c r="S21"/>
  <c r="D22"/>
  <c r="C22"/>
  <c r="S22"/>
  <c r="D23"/>
  <c r="C23"/>
  <c r="S23"/>
  <c r="D24"/>
  <c r="C24"/>
  <c r="S24"/>
  <c r="D25"/>
  <c r="C25"/>
  <c r="S25"/>
  <c r="D26"/>
  <c r="C26"/>
  <c r="S26"/>
  <c r="D27"/>
  <c r="C27"/>
  <c r="S27"/>
  <c r="D28"/>
  <c r="C28"/>
  <c r="S28"/>
  <c r="D29"/>
  <c r="C29"/>
  <c r="S29"/>
  <c r="D30"/>
  <c r="C30"/>
  <c r="S30"/>
  <c r="D31"/>
  <c r="C31"/>
  <c r="S31"/>
  <c r="D32"/>
  <c r="C32"/>
  <c r="S32"/>
  <c r="D33"/>
  <c r="C33"/>
  <c r="S33"/>
  <c r="D34"/>
  <c r="C34"/>
  <c r="S34"/>
  <c r="D35"/>
  <c r="C35"/>
  <c r="S35"/>
  <c r="D36"/>
  <c r="C36"/>
  <c r="S36"/>
  <c r="D37"/>
  <c r="C37"/>
  <c r="S37"/>
  <c r="D38"/>
  <c r="C38"/>
  <c r="S38"/>
  <c r="D39"/>
  <c r="C39"/>
  <c r="S39"/>
  <c r="D40"/>
  <c r="C40"/>
  <c r="S40"/>
  <c r="D41"/>
  <c r="C41"/>
  <c r="S41"/>
  <c r="D42"/>
  <c r="C42"/>
  <c r="S42"/>
  <c r="D43"/>
  <c r="C43"/>
  <c r="S43"/>
  <c r="D44"/>
  <c r="C44"/>
  <c r="S44"/>
  <c r="D45"/>
  <c r="C45"/>
  <c r="S45"/>
  <c r="D46"/>
  <c r="C46"/>
  <c r="S46"/>
  <c r="B91" i="1"/>
  <c r="B92"/>
  <c r="B93"/>
  <c r="B94"/>
  <c r="B95"/>
  <c r="B96"/>
  <c r="B97"/>
  <c r="B98"/>
  <c r="B99"/>
  <c r="B100"/>
  <c r="B101"/>
  <c r="B102"/>
  <c r="B103"/>
  <c r="B104"/>
  <c r="B105"/>
  <c r="B106"/>
  <c r="B107"/>
  <c r="B108"/>
  <c r="B109"/>
  <c r="B110"/>
  <c r="B111"/>
  <c r="B112"/>
  <c r="B113"/>
  <c r="B114"/>
  <c r="B115"/>
  <c r="B116"/>
  <c r="B117"/>
  <c r="B118"/>
  <c r="B119"/>
  <c r="B120"/>
  <c r="B121"/>
  <c r="B122"/>
  <c r="B123"/>
  <c r="B124"/>
  <c r="B125"/>
  <c r="B126"/>
  <c r="S11" i="7"/>
  <c r="C91" i="1"/>
  <c r="C65"/>
  <c r="C40"/>
  <c r="C92"/>
  <c r="C66"/>
  <c r="C41"/>
  <c r="C93"/>
  <c r="C67"/>
  <c r="C42"/>
  <c r="C94"/>
  <c r="C68"/>
  <c r="C43"/>
  <c r="C95"/>
  <c r="C69"/>
  <c r="C44"/>
  <c r="C96"/>
  <c r="C70"/>
  <c r="C45"/>
  <c r="C97"/>
  <c r="C71"/>
  <c r="C46"/>
  <c r="C98"/>
  <c r="C72"/>
  <c r="C47"/>
  <c r="C99"/>
  <c r="C73"/>
  <c r="C48"/>
  <c r="C100"/>
  <c r="C74"/>
  <c r="C49"/>
  <c r="C101"/>
  <c r="C75"/>
  <c r="C50"/>
  <c r="C102"/>
  <c r="C76"/>
  <c r="C51"/>
  <c r="C103"/>
  <c r="C77"/>
  <c r="C52"/>
  <c r="C104"/>
  <c r="C78"/>
  <c r="C53"/>
  <c r="C105"/>
  <c r="C79"/>
  <c r="C54"/>
  <c r="C106"/>
  <c r="C80"/>
  <c r="C55"/>
  <c r="C107"/>
  <c r="C81"/>
  <c r="C56"/>
  <c r="C108"/>
  <c r="C82"/>
  <c r="C57"/>
  <c r="C109"/>
  <c r="C110"/>
  <c r="C111"/>
  <c r="C112"/>
  <c r="C113"/>
  <c r="C114"/>
  <c r="C115"/>
  <c r="C116"/>
  <c r="C117"/>
  <c r="C118"/>
  <c r="C119"/>
  <c r="C120"/>
  <c r="C121"/>
  <c r="C122"/>
  <c r="C123"/>
  <c r="C124"/>
  <c r="C125"/>
  <c r="C126"/>
  <c r="A9" i="6"/>
  <c r="A10"/>
  <c r="A11"/>
  <c r="A12"/>
  <c r="A13"/>
  <c r="A14"/>
  <c r="A15"/>
  <c r="A16"/>
  <c r="A17"/>
  <c r="A18"/>
  <c r="A19"/>
  <c r="A20"/>
  <c r="A21"/>
  <c r="A22"/>
  <c r="A23"/>
  <c r="A24"/>
  <c r="A25"/>
  <c r="A26"/>
  <c r="A27"/>
  <c r="A28"/>
  <c r="A29"/>
  <c r="A30"/>
  <c r="A31"/>
  <c r="A32"/>
  <c r="A33"/>
  <c r="A34"/>
  <c r="A35"/>
  <c r="A36"/>
  <c r="A37"/>
  <c r="A38"/>
  <c r="A39"/>
  <c r="A40"/>
  <c r="A41"/>
  <c r="A42"/>
  <c r="A43"/>
  <c r="D47" i="7"/>
  <c r="C47"/>
  <c r="A44" i="6"/>
  <c r="D48" i="7"/>
  <c r="C48"/>
  <c r="A45" i="6"/>
  <c r="D49" i="7"/>
  <c r="C49"/>
  <c r="A46" i="6"/>
  <c r="D50" i="7"/>
  <c r="C50"/>
  <c r="A47" i="6"/>
  <c r="D51" i="7"/>
  <c r="C51"/>
  <c r="A48" i="6"/>
  <c r="D52" i="7"/>
  <c r="C52"/>
  <c r="A49" i="6"/>
  <c r="D53" i="7"/>
  <c r="C53"/>
  <c r="A50" i="6"/>
  <c r="D54" i="7"/>
  <c r="C54"/>
  <c r="A51" i="6"/>
  <c r="D55" i="7"/>
  <c r="C55"/>
  <c r="A52" i="6"/>
  <c r="D56" i="7"/>
  <c r="C56"/>
  <c r="A53" i="6"/>
  <c r="D57" i="7"/>
  <c r="C57"/>
  <c r="A54" i="6"/>
  <c r="D58" i="7"/>
  <c r="C58"/>
  <c r="A55" i="6"/>
  <c r="D59" i="7"/>
  <c r="C59"/>
  <c r="A56" i="6"/>
  <c r="D60" i="7"/>
  <c r="C60"/>
  <c r="A57" i="6"/>
  <c r="D61" i="7"/>
  <c r="C61"/>
  <c r="A58" i="6"/>
  <c r="D62" i="7"/>
  <c r="C62"/>
  <c r="A59" i="6"/>
  <c r="D63" i="7"/>
  <c r="C63"/>
  <c r="A60" i="6"/>
  <c r="D64" i="7"/>
  <c r="C64"/>
  <c r="A61" i="6"/>
  <c r="D65" i="7"/>
  <c r="C65"/>
  <c r="A62" i="6"/>
  <c r="D66" i="7"/>
  <c r="C66"/>
  <c r="A63" i="6"/>
  <c r="D67" i="7"/>
  <c r="C67"/>
  <c r="A64" i="6"/>
  <c r="D68" i="7"/>
  <c r="C68"/>
  <c r="A65" i="6"/>
  <c r="D69" i="7"/>
  <c r="C69"/>
  <c r="A66" i="6"/>
  <c r="D70" i="7"/>
  <c r="C70"/>
  <c r="A67" i="6"/>
  <c r="D71" i="7"/>
  <c r="C71"/>
  <c r="A68" i="6"/>
  <c r="D72" i="7"/>
  <c r="C72"/>
  <c r="A69" i="6"/>
  <c r="D73" i="7"/>
  <c r="C73"/>
  <c r="A70" i="6"/>
  <c r="D74" i="7"/>
  <c r="C74"/>
  <c r="A71" i="6"/>
  <c r="D75" i="7"/>
  <c r="C75"/>
  <c r="A72" i="6"/>
  <c r="D76" i="7"/>
  <c r="C76"/>
  <c r="A73" i="6"/>
  <c r="D77" i="7"/>
  <c r="C77"/>
  <c r="A74" i="6"/>
  <c r="D78" i="7"/>
  <c r="C78"/>
  <c r="A75" i="6"/>
  <c r="D79" i="7"/>
  <c r="C79"/>
  <c r="A76" i="6"/>
  <c r="D80" i="7"/>
  <c r="C80"/>
  <c r="A77" i="6"/>
  <c r="D81" i="7"/>
  <c r="C81"/>
  <c r="A78" i="6"/>
  <c r="D82" i="7"/>
  <c r="C82"/>
  <c r="A79" i="6"/>
  <c r="A8"/>
  <c r="A12" i="7"/>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B67" i="6" s="1"/>
  <c r="A71" i="7"/>
  <c r="B68" i="6" s="1"/>
  <c r="A72" i="7"/>
  <c r="A73"/>
  <c r="A74"/>
  <c r="A75"/>
  <c r="A76"/>
  <c r="A77"/>
  <c r="A78"/>
  <c r="A79"/>
  <c r="A80"/>
  <c r="A81"/>
  <c r="A82"/>
  <c r="A11"/>
  <c r="E24" i="12"/>
  <c r="F24"/>
  <c r="G24"/>
  <c r="H24"/>
  <c r="I24"/>
  <c r="J24"/>
  <c r="K24"/>
  <c r="L24"/>
  <c r="M24"/>
  <c r="N24"/>
  <c r="O24"/>
  <c r="P24"/>
  <c r="Q24"/>
  <c r="R24"/>
  <c r="S24"/>
  <c r="T24"/>
  <c r="U24"/>
  <c r="D24"/>
  <c r="X250" i="1"/>
  <c r="W250"/>
  <c r="V250"/>
  <c r="U250"/>
  <c r="T250"/>
  <c r="S250"/>
  <c r="R250"/>
  <c r="Q250"/>
  <c r="P250"/>
  <c r="O250"/>
  <c r="N250"/>
  <c r="M250"/>
  <c r="L250"/>
  <c r="K250"/>
  <c r="J250"/>
  <c r="I250"/>
  <c r="H250"/>
  <c r="G250"/>
  <c r="F250"/>
  <c r="E250"/>
  <c r="X14"/>
  <c r="X15"/>
  <c r="X16"/>
  <c r="X17"/>
  <c r="X18"/>
  <c r="X19"/>
  <c r="X20"/>
  <c r="X21"/>
  <c r="X22"/>
  <c r="X23"/>
  <c r="X24"/>
  <c r="X25"/>
  <c r="X26"/>
  <c r="X27"/>
  <c r="X28"/>
  <c r="X29"/>
  <c r="X30"/>
  <c r="F10"/>
  <c r="G10"/>
  <c r="H10"/>
  <c r="I10"/>
  <c r="J10"/>
  <c r="K10"/>
  <c r="L10"/>
  <c r="M10"/>
  <c r="N10"/>
  <c r="O10"/>
  <c r="P10"/>
  <c r="Q10"/>
  <c r="R10"/>
  <c r="S10"/>
  <c r="T10"/>
  <c r="U10"/>
  <c r="V10"/>
  <c r="W10"/>
  <c r="X10"/>
  <c r="X33"/>
  <c r="W14"/>
  <c r="W15"/>
  <c r="W16"/>
  <c r="W17"/>
  <c r="W18"/>
  <c r="W19"/>
  <c r="W20"/>
  <c r="W21"/>
  <c r="W22"/>
  <c r="W23"/>
  <c r="W24"/>
  <c r="W25"/>
  <c r="W26"/>
  <c r="W27"/>
  <c r="W28"/>
  <c r="W29"/>
  <c r="W30"/>
  <c r="W33"/>
  <c r="V14"/>
  <c r="V15"/>
  <c r="V16"/>
  <c r="V17"/>
  <c r="V18"/>
  <c r="V19"/>
  <c r="V20"/>
  <c r="V21"/>
  <c r="V22"/>
  <c r="V23"/>
  <c r="V24"/>
  <c r="V25"/>
  <c r="V26"/>
  <c r="V27"/>
  <c r="V28"/>
  <c r="V29"/>
  <c r="V30"/>
  <c r="V33"/>
  <c r="U14"/>
  <c r="U15"/>
  <c r="U16"/>
  <c r="U17"/>
  <c r="U18"/>
  <c r="U19"/>
  <c r="U20"/>
  <c r="U21"/>
  <c r="U22"/>
  <c r="U23"/>
  <c r="U24"/>
  <c r="U25"/>
  <c r="U26"/>
  <c r="U27"/>
  <c r="U28"/>
  <c r="U29"/>
  <c r="U30"/>
  <c r="U32"/>
  <c r="U35" s="1"/>
  <c r="U33"/>
  <c r="T14"/>
  <c r="T15"/>
  <c r="T16"/>
  <c r="T17"/>
  <c r="T18"/>
  <c r="T19"/>
  <c r="T20"/>
  <c r="T21"/>
  <c r="T22"/>
  <c r="T23"/>
  <c r="T24"/>
  <c r="T25"/>
  <c r="T26"/>
  <c r="T27"/>
  <c r="T28"/>
  <c r="T29"/>
  <c r="T30"/>
  <c r="T33"/>
  <c r="S14"/>
  <c r="S15"/>
  <c r="S16"/>
  <c r="S17"/>
  <c r="S18"/>
  <c r="S19"/>
  <c r="S20"/>
  <c r="S21"/>
  <c r="S22"/>
  <c r="S23"/>
  <c r="S24"/>
  <c r="S25"/>
  <c r="S26"/>
  <c r="S27"/>
  <c r="S28"/>
  <c r="S29"/>
  <c r="S30"/>
  <c r="S33"/>
  <c r="R14"/>
  <c r="R15"/>
  <c r="R16"/>
  <c r="R17"/>
  <c r="R18"/>
  <c r="R19"/>
  <c r="R20"/>
  <c r="R21"/>
  <c r="R22"/>
  <c r="R23"/>
  <c r="R24"/>
  <c r="R25"/>
  <c r="R26"/>
  <c r="R27"/>
  <c r="R28"/>
  <c r="R29"/>
  <c r="R30"/>
  <c r="R33"/>
  <c r="Q14"/>
  <c r="Q15"/>
  <c r="Q16"/>
  <c r="Q17"/>
  <c r="Q18"/>
  <c r="Q19"/>
  <c r="Q20"/>
  <c r="Q21"/>
  <c r="Q22"/>
  <c r="Q23"/>
  <c r="Q24"/>
  <c r="Q25"/>
  <c r="Q26"/>
  <c r="Q27"/>
  <c r="Q28"/>
  <c r="Q29"/>
  <c r="Q30"/>
  <c r="Q33"/>
  <c r="P14"/>
  <c r="P15"/>
  <c r="P16"/>
  <c r="P17"/>
  <c r="P18"/>
  <c r="P19"/>
  <c r="P20"/>
  <c r="P21"/>
  <c r="P22"/>
  <c r="P23"/>
  <c r="P24"/>
  <c r="P25"/>
  <c r="P26"/>
  <c r="P27"/>
  <c r="P28"/>
  <c r="P29"/>
  <c r="P30"/>
  <c r="P33"/>
  <c r="O14"/>
  <c r="O15"/>
  <c r="O16"/>
  <c r="O17"/>
  <c r="O18"/>
  <c r="O19"/>
  <c r="O20"/>
  <c r="O21"/>
  <c r="O22"/>
  <c r="O23"/>
  <c r="O24"/>
  <c r="O25"/>
  <c r="O26"/>
  <c r="O27"/>
  <c r="O28"/>
  <c r="O29"/>
  <c r="O30"/>
  <c r="O33"/>
  <c r="N14"/>
  <c r="N15"/>
  <c r="N16"/>
  <c r="N32" s="1"/>
  <c r="N35" s="1"/>
  <c r="N17"/>
  <c r="N18"/>
  <c r="N19"/>
  <c r="N20"/>
  <c r="N21"/>
  <c r="N22"/>
  <c r="N23"/>
  <c r="N24"/>
  <c r="N25"/>
  <c r="N26"/>
  <c r="N27"/>
  <c r="N28"/>
  <c r="N29"/>
  <c r="N30"/>
  <c r="N33"/>
  <c r="M14"/>
  <c r="M15"/>
  <c r="M16"/>
  <c r="M17"/>
  <c r="M18"/>
  <c r="M19"/>
  <c r="M20"/>
  <c r="M21"/>
  <c r="M22"/>
  <c r="M23"/>
  <c r="M24"/>
  <c r="M25"/>
  <c r="M26"/>
  <c r="M27"/>
  <c r="M28"/>
  <c r="M29"/>
  <c r="M30"/>
  <c r="M33"/>
  <c r="L14"/>
  <c r="L32" s="1"/>
  <c r="L35" s="1"/>
  <c r="L15"/>
  <c r="L16"/>
  <c r="L17"/>
  <c r="L18"/>
  <c r="L19"/>
  <c r="L20"/>
  <c r="L21"/>
  <c r="L22"/>
  <c r="L23"/>
  <c r="L24"/>
  <c r="L25"/>
  <c r="L26"/>
  <c r="L27"/>
  <c r="L28"/>
  <c r="L29"/>
  <c r="L30"/>
  <c r="L33"/>
  <c r="K14"/>
  <c r="K15"/>
  <c r="K16"/>
  <c r="K17"/>
  <c r="K18"/>
  <c r="K19"/>
  <c r="K20"/>
  <c r="K21"/>
  <c r="K22"/>
  <c r="K23"/>
  <c r="K24"/>
  <c r="K25"/>
  <c r="K26"/>
  <c r="K27"/>
  <c r="K28"/>
  <c r="K29"/>
  <c r="K30"/>
  <c r="K33"/>
  <c r="J14"/>
  <c r="J15"/>
  <c r="J16"/>
  <c r="J17"/>
  <c r="J18"/>
  <c r="J19"/>
  <c r="J20"/>
  <c r="J21"/>
  <c r="J22"/>
  <c r="J23"/>
  <c r="J24"/>
  <c r="J25"/>
  <c r="J26"/>
  <c r="J27"/>
  <c r="J28"/>
  <c r="J29"/>
  <c r="J30"/>
  <c r="J33"/>
  <c r="I14"/>
  <c r="I15"/>
  <c r="I16"/>
  <c r="I17"/>
  <c r="I18"/>
  <c r="I19"/>
  <c r="I20"/>
  <c r="I21"/>
  <c r="I22"/>
  <c r="I23"/>
  <c r="I24"/>
  <c r="I25"/>
  <c r="I26"/>
  <c r="I27"/>
  <c r="I28"/>
  <c r="I29"/>
  <c r="I30"/>
  <c r="I33"/>
  <c r="H14"/>
  <c r="H15"/>
  <c r="H16"/>
  <c r="H17"/>
  <c r="H18"/>
  <c r="H19"/>
  <c r="H20"/>
  <c r="H21"/>
  <c r="H22"/>
  <c r="H23"/>
  <c r="H24"/>
  <c r="H25"/>
  <c r="H26"/>
  <c r="H27"/>
  <c r="H28"/>
  <c r="H29"/>
  <c r="H30"/>
  <c r="H33"/>
  <c r="G14"/>
  <c r="G15"/>
  <c r="G16"/>
  <c r="G17"/>
  <c r="G18"/>
  <c r="G19"/>
  <c r="G20"/>
  <c r="G21"/>
  <c r="G22"/>
  <c r="G23"/>
  <c r="G24"/>
  <c r="G25"/>
  <c r="G26"/>
  <c r="G27"/>
  <c r="G28"/>
  <c r="G29"/>
  <c r="G30"/>
  <c r="G33"/>
  <c r="F14"/>
  <c r="F15"/>
  <c r="F16"/>
  <c r="F17"/>
  <c r="F32" s="1"/>
  <c r="F35" s="1"/>
  <c r="F18"/>
  <c r="F19"/>
  <c r="F20"/>
  <c r="F21"/>
  <c r="F22"/>
  <c r="F23"/>
  <c r="F24"/>
  <c r="F25"/>
  <c r="F26"/>
  <c r="F27"/>
  <c r="F28"/>
  <c r="F29"/>
  <c r="F30"/>
  <c r="F33"/>
  <c r="E14"/>
  <c r="E15"/>
  <c r="E16"/>
  <c r="E17"/>
  <c r="E18"/>
  <c r="E19"/>
  <c r="E20"/>
  <c r="E21"/>
  <c r="E22"/>
  <c r="E23"/>
  <c r="E24"/>
  <c r="E25"/>
  <c r="E26"/>
  <c r="E27"/>
  <c r="E28"/>
  <c r="E29"/>
  <c r="E30"/>
  <c r="E32"/>
  <c r="E35" s="1"/>
  <c r="E33"/>
  <c r="B212"/>
  <c r="C171"/>
  <c r="A9"/>
  <c r="U35" i="12"/>
  <c r="M35"/>
  <c r="F35"/>
  <c r="E35"/>
  <c r="D35"/>
  <c r="M29"/>
  <c r="K29"/>
  <c r="F29"/>
  <c r="D29"/>
  <c r="G30"/>
  <c r="H30"/>
  <c r="I30"/>
  <c r="J30"/>
  <c r="N30"/>
  <c r="O30"/>
  <c r="P30"/>
  <c r="Q30"/>
  <c r="R30"/>
  <c r="S30"/>
  <c r="T30"/>
  <c r="G36"/>
  <c r="H36"/>
  <c r="I36"/>
  <c r="J36"/>
  <c r="N36"/>
  <c r="O36"/>
  <c r="P36"/>
  <c r="Q36"/>
  <c r="R36"/>
  <c r="S36"/>
  <c r="T36"/>
  <c r="S47" i="7"/>
  <c r="S48"/>
  <c r="S49"/>
  <c r="S50"/>
  <c r="S51"/>
  <c r="S52"/>
  <c r="S53"/>
  <c r="S54"/>
  <c r="S55"/>
  <c r="S56"/>
  <c r="S57"/>
  <c r="S58"/>
  <c r="S59"/>
  <c r="S60"/>
  <c r="S61"/>
  <c r="S62"/>
  <c r="S63"/>
  <c r="S64"/>
  <c r="S65"/>
  <c r="S66"/>
  <c r="S67"/>
  <c r="S68"/>
  <c r="S69"/>
  <c r="S70"/>
  <c r="S71"/>
  <c r="S72"/>
  <c r="S73"/>
  <c r="S74"/>
  <c r="S75"/>
  <c r="S76"/>
  <c r="S77"/>
  <c r="S78"/>
  <c r="S79"/>
  <c r="S80"/>
  <c r="S81"/>
  <c r="S82"/>
  <c r="P9" i="6"/>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B9"/>
  <c r="D9"/>
  <c r="M12" i="7"/>
  <c r="G9" i="6"/>
  <c r="B10"/>
  <c r="D10"/>
  <c r="M13" i="7"/>
  <c r="G10" i="6"/>
  <c r="B11"/>
  <c r="D11"/>
  <c r="M14" i="7"/>
  <c r="G11" i="6"/>
  <c r="B12"/>
  <c r="D12"/>
  <c r="M15" i="7"/>
  <c r="G12" i="6"/>
  <c r="B13"/>
  <c r="D13"/>
  <c r="M16" i="7"/>
  <c r="G13" i="6"/>
  <c r="B14"/>
  <c r="D14"/>
  <c r="M17" i="7"/>
  <c r="G14" i="6"/>
  <c r="B15"/>
  <c r="D15"/>
  <c r="M18" i="7"/>
  <c r="G15" i="6"/>
  <c r="B16"/>
  <c r="D16"/>
  <c r="M19" i="7"/>
  <c r="G16" i="6"/>
  <c r="B17"/>
  <c r="D17"/>
  <c r="M20" i="7"/>
  <c r="G17" i="6"/>
  <c r="B18"/>
  <c r="D18"/>
  <c r="M21" i="7"/>
  <c r="G18" i="6"/>
  <c r="B19"/>
  <c r="D19"/>
  <c r="M22" i="7"/>
  <c r="G19" i="6"/>
  <c r="B20"/>
  <c r="D20"/>
  <c r="M23" i="7"/>
  <c r="G20" i="6"/>
  <c r="B21"/>
  <c r="D21"/>
  <c r="M24" i="7"/>
  <c r="G21" i="6"/>
  <c r="B22"/>
  <c r="D22"/>
  <c r="M25" i="7"/>
  <c r="G22" i="6"/>
  <c r="B23"/>
  <c r="D23"/>
  <c r="M26" i="7"/>
  <c r="G23" i="6"/>
  <c r="B24"/>
  <c r="D24"/>
  <c r="M27" i="7"/>
  <c r="G24" i="6"/>
  <c r="B25"/>
  <c r="D25"/>
  <c r="M28" i="7"/>
  <c r="G25" i="6"/>
  <c r="B26"/>
  <c r="D26"/>
  <c r="M29" i="7"/>
  <c r="G26" i="6"/>
  <c r="B27"/>
  <c r="D27"/>
  <c r="M30" i="7"/>
  <c r="G27" i="6"/>
  <c r="B28"/>
  <c r="D28"/>
  <c r="M31" i="7"/>
  <c r="G28" i="6"/>
  <c r="B29"/>
  <c r="D29"/>
  <c r="M32" i="7"/>
  <c r="G29" i="6"/>
  <c r="B30"/>
  <c r="D30"/>
  <c r="M33" i="7"/>
  <c r="G30" i="6"/>
  <c r="B31"/>
  <c r="D31"/>
  <c r="M34" i="7"/>
  <c r="G31" i="6"/>
  <c r="B32"/>
  <c r="D32"/>
  <c r="M35" i="7"/>
  <c r="G32" i="6"/>
  <c r="B33"/>
  <c r="D33"/>
  <c r="M36" i="7"/>
  <c r="G33" i="6"/>
  <c r="B34"/>
  <c r="D34"/>
  <c r="M37" i="7"/>
  <c r="G34" i="6"/>
  <c r="B35"/>
  <c r="D35"/>
  <c r="M38" i="7"/>
  <c r="G35" i="6"/>
  <c r="B36"/>
  <c r="D36"/>
  <c r="M39" i="7"/>
  <c r="G36" i="6"/>
  <c r="B37"/>
  <c r="D37"/>
  <c r="M40" i="7"/>
  <c r="G37" i="6"/>
  <c r="B38"/>
  <c r="D38"/>
  <c r="M41" i="7"/>
  <c r="G38" i="6"/>
  <c r="B39"/>
  <c r="D39"/>
  <c r="M42" i="7"/>
  <c r="G39" i="6"/>
  <c r="B40"/>
  <c r="D40"/>
  <c r="M43" i="7"/>
  <c r="G40" i="6"/>
  <c r="B41"/>
  <c r="D41"/>
  <c r="M44" i="7"/>
  <c r="G41" i="6"/>
  <c r="B42"/>
  <c r="D42"/>
  <c r="M45" i="7"/>
  <c r="G42" i="6"/>
  <c r="B43"/>
  <c r="D43"/>
  <c r="M46" i="7"/>
  <c r="G43" i="6"/>
  <c r="B44"/>
  <c r="D44"/>
  <c r="M47" i="7"/>
  <c r="G44" i="6"/>
  <c r="B45"/>
  <c r="D45"/>
  <c r="M48" i="7"/>
  <c r="G45" i="6"/>
  <c r="B46"/>
  <c r="D46"/>
  <c r="M49" i="7"/>
  <c r="G46" i="6"/>
  <c r="B47"/>
  <c r="D47"/>
  <c r="M50" i="7"/>
  <c r="G47" i="6"/>
  <c r="B48"/>
  <c r="D48"/>
  <c r="M51" i="7"/>
  <c r="G48" i="6"/>
  <c r="B49"/>
  <c r="D49"/>
  <c r="M52" i="7"/>
  <c r="G49" i="6"/>
  <c r="B50"/>
  <c r="D50"/>
  <c r="M53" i="7"/>
  <c r="G50" i="6"/>
  <c r="B51"/>
  <c r="D51"/>
  <c r="M54" i="7"/>
  <c r="G51" i="6"/>
  <c r="B52"/>
  <c r="D52"/>
  <c r="M55" i="7"/>
  <c r="G52" i="6"/>
  <c r="B53"/>
  <c r="D53"/>
  <c r="M56" i="7"/>
  <c r="G53" i="6"/>
  <c r="B54"/>
  <c r="D54"/>
  <c r="M57" i="7"/>
  <c r="G54" i="6"/>
  <c r="B55"/>
  <c r="D55"/>
  <c r="M58" i="7"/>
  <c r="G55" i="6"/>
  <c r="B56"/>
  <c r="D56"/>
  <c r="M59" i="7"/>
  <c r="G56" i="6"/>
  <c r="B57"/>
  <c r="D57"/>
  <c r="M60" i="7"/>
  <c r="G57" i="6"/>
  <c r="B58"/>
  <c r="D58"/>
  <c r="M61" i="7"/>
  <c r="G58" i="6"/>
  <c r="B59"/>
  <c r="D59"/>
  <c r="M62" i="7"/>
  <c r="G59" i="6"/>
  <c r="B60"/>
  <c r="D60"/>
  <c r="M63" i="7"/>
  <c r="G60" i="6"/>
  <c r="B61"/>
  <c r="D61"/>
  <c r="M64" i="7"/>
  <c r="G61" i="6"/>
  <c r="B62"/>
  <c r="D62"/>
  <c r="M65" i="7"/>
  <c r="G62" i="6"/>
  <c r="B63"/>
  <c r="D63"/>
  <c r="M66" i="7"/>
  <c r="G63" i="6"/>
  <c r="B64"/>
  <c r="D64"/>
  <c r="M67" i="7"/>
  <c r="G64" i="6"/>
  <c r="B65"/>
  <c r="D65"/>
  <c r="M68" i="7"/>
  <c r="G65" i="6"/>
  <c r="B66"/>
  <c r="D66"/>
  <c r="M69" i="7"/>
  <c r="G66" i="6"/>
  <c r="D67"/>
  <c r="M70" i="7"/>
  <c r="G67" i="6"/>
  <c r="D68"/>
  <c r="M71" i="7"/>
  <c r="G68" i="6"/>
  <c r="B69"/>
  <c r="D69"/>
  <c r="M72" i="7"/>
  <c r="G69" i="6"/>
  <c r="B70"/>
  <c r="D70"/>
  <c r="M73" i="7"/>
  <c r="G70" i="6"/>
  <c r="B71"/>
  <c r="D71"/>
  <c r="M74" i="7"/>
  <c r="G71" i="6"/>
  <c r="B72"/>
  <c r="D72"/>
  <c r="M75" i="7"/>
  <c r="G72" i="6"/>
  <c r="B73"/>
  <c r="D73"/>
  <c r="M76" i="7"/>
  <c r="G73" i="6"/>
  <c r="B74"/>
  <c r="D74"/>
  <c r="M77" i="7"/>
  <c r="G74" i="6"/>
  <c r="B75"/>
  <c r="D75"/>
  <c r="M78" i="7"/>
  <c r="G75" i="6"/>
  <c r="B76"/>
  <c r="D76"/>
  <c r="M79" i="7"/>
  <c r="G76" i="6"/>
  <c r="B77"/>
  <c r="D77"/>
  <c r="M80" i="7"/>
  <c r="G77" i="6"/>
  <c r="B78"/>
  <c r="D78"/>
  <c r="M81" i="7"/>
  <c r="G78" i="6"/>
  <c r="B79"/>
  <c r="D79"/>
  <c r="M82" i="7"/>
  <c r="G79" i="6"/>
  <c r="B8"/>
  <c r="D8"/>
  <c r="P8"/>
  <c r="M11" i="7"/>
  <c r="G8" i="6"/>
  <c r="AB32" i="7"/>
  <c r="L47"/>
  <c r="L48"/>
  <c r="L49"/>
  <c r="L50"/>
  <c r="L51"/>
  <c r="L52"/>
  <c r="L53"/>
  <c r="L54"/>
  <c r="L55"/>
  <c r="L56"/>
  <c r="L57"/>
  <c r="L58"/>
  <c r="L59"/>
  <c r="L60"/>
  <c r="L61"/>
  <c r="L62"/>
  <c r="L63"/>
  <c r="L64"/>
  <c r="L65"/>
  <c r="L66"/>
  <c r="L67"/>
  <c r="L68"/>
  <c r="L69"/>
  <c r="L70"/>
  <c r="L71"/>
  <c r="L72"/>
  <c r="L73"/>
  <c r="L74"/>
  <c r="L75"/>
  <c r="L76"/>
  <c r="L77"/>
  <c r="L78"/>
  <c r="L79"/>
  <c r="L80"/>
  <c r="L81"/>
  <c r="L82"/>
  <c r="L12"/>
  <c r="L13"/>
  <c r="L14"/>
  <c r="L15"/>
  <c r="L16"/>
  <c r="L17"/>
  <c r="L18"/>
  <c r="L19"/>
  <c r="L20"/>
  <c r="L21"/>
  <c r="L22"/>
  <c r="L23"/>
  <c r="L24"/>
  <c r="L25"/>
  <c r="L26"/>
  <c r="L27"/>
  <c r="L28"/>
  <c r="L29"/>
  <c r="L30"/>
  <c r="L31"/>
  <c r="L32"/>
  <c r="L33"/>
  <c r="L34"/>
  <c r="L35"/>
  <c r="L36"/>
  <c r="L37"/>
  <c r="L38"/>
  <c r="L39"/>
  <c r="L40"/>
  <c r="L41"/>
  <c r="L42"/>
  <c r="L43"/>
  <c r="L44"/>
  <c r="L45"/>
  <c r="L46"/>
  <c r="AD10" i="11"/>
  <c r="S4" i="9"/>
  <c r="S5"/>
  <c r="S6"/>
  <c r="S7"/>
  <c r="M31" i="12"/>
  <c r="V10" i="11"/>
  <c r="L31" i="12"/>
  <c r="O10" i="11"/>
  <c r="C10"/>
  <c r="E8" i="12"/>
  <c r="E9"/>
  <c r="F8"/>
  <c r="F9"/>
  <c r="G8"/>
  <c r="G9"/>
  <c r="H8"/>
  <c r="H9"/>
  <c r="I8"/>
  <c r="I9"/>
  <c r="J8"/>
  <c r="J9"/>
  <c r="K8"/>
  <c r="K9"/>
  <c r="L8"/>
  <c r="L9"/>
  <c r="M8"/>
  <c r="M9"/>
  <c r="N8"/>
  <c r="N9"/>
  <c r="O8"/>
  <c r="O9"/>
  <c r="P8"/>
  <c r="P9"/>
  <c r="Q8"/>
  <c r="Q9"/>
  <c r="R8"/>
  <c r="R9"/>
  <c r="S8"/>
  <c r="S9"/>
  <c r="T8"/>
  <c r="T9"/>
  <c r="U8"/>
  <c r="U9"/>
  <c r="D8"/>
  <c r="D9"/>
  <c r="V95" i="11"/>
  <c r="V74"/>
  <c r="C96"/>
  <c r="O95"/>
  <c r="O74"/>
  <c r="C75"/>
  <c r="V4"/>
  <c r="V5"/>
  <c r="V6"/>
  <c r="V7"/>
  <c r="V8"/>
  <c r="O4"/>
  <c r="O5"/>
  <c r="O6"/>
  <c r="O7"/>
  <c r="O8"/>
  <c r="C4"/>
  <c r="C5"/>
  <c r="C6"/>
  <c r="C7"/>
  <c r="C8"/>
  <c r="C137" i="9"/>
  <c r="Y254"/>
  <c r="AB208"/>
  <c r="AF208"/>
  <c r="AC209"/>
  <c r="AD209"/>
  <c r="AF209"/>
  <c r="AF210"/>
  <c r="AE209"/>
  <c r="AG208"/>
  <c r="AE208"/>
  <c r="AD208"/>
  <c r="AC208"/>
  <c r="AC204"/>
  <c r="AD204"/>
  <c r="AB204"/>
  <c r="AF204"/>
  <c r="AE204"/>
  <c r="AE193"/>
  <c r="AE194"/>
  <c r="AE195"/>
  <c r="AE196"/>
  <c r="AE197"/>
  <c r="AE198"/>
  <c r="AC199"/>
  <c r="AD199"/>
  <c r="AE199"/>
  <c r="AE200"/>
  <c r="AG198"/>
  <c r="AC197"/>
  <c r="AG197"/>
  <c r="AC196"/>
  <c r="AG196"/>
  <c r="AC194"/>
  <c r="AD194"/>
  <c r="AG193"/>
  <c r="B28" i="8"/>
  <c r="B29"/>
  <c r="B30"/>
  <c r="B31"/>
  <c r="B32"/>
  <c r="B33"/>
  <c r="B34"/>
  <c r="B35"/>
  <c r="B36"/>
  <c r="B37"/>
  <c r="AD2" i="10"/>
  <c r="AC2"/>
  <c r="AB2"/>
  <c r="AA2"/>
  <c r="Z2"/>
  <c r="Y2"/>
  <c r="X2"/>
  <c r="W2"/>
  <c r="V2"/>
  <c r="U2"/>
  <c r="T2"/>
  <c r="S2"/>
  <c r="R2"/>
  <c r="Q2"/>
  <c r="P2"/>
  <c r="O2"/>
  <c r="N2"/>
  <c r="M2"/>
  <c r="L2"/>
  <c r="K2"/>
  <c r="I2"/>
  <c r="B17" i="8"/>
  <c r="B18"/>
  <c r="B19"/>
  <c r="B20"/>
  <c r="B21"/>
  <c r="B22"/>
  <c r="B23"/>
  <c r="B24"/>
  <c r="B25"/>
  <c r="B26"/>
  <c r="B27"/>
  <c r="B4"/>
  <c r="B5"/>
  <c r="B6"/>
  <c r="B7"/>
  <c r="B8"/>
  <c r="B9"/>
  <c r="B10"/>
  <c r="B11"/>
  <c r="B12"/>
  <c r="B13"/>
  <c r="B14"/>
  <c r="B15"/>
  <c r="B16"/>
  <c r="B3"/>
  <c r="L11" i="7"/>
  <c r="U11"/>
  <c r="U12"/>
  <c r="U66" s="1"/>
  <c r="U13"/>
  <c r="U14"/>
  <c r="U15"/>
  <c r="U16"/>
  <c r="U70" s="1"/>
  <c r="U17"/>
  <c r="U18"/>
  <c r="U19"/>
  <c r="U20"/>
  <c r="U74" s="1"/>
  <c r="T20"/>
  <c r="C17" i="6" s="1"/>
  <c r="U21" i="7"/>
  <c r="U22"/>
  <c r="U23"/>
  <c r="U24"/>
  <c r="U78" s="1"/>
  <c r="T78" s="1"/>
  <c r="C75" i="6" s="1"/>
  <c r="U25" i="7"/>
  <c r="U26"/>
  <c r="U27"/>
  <c r="U29"/>
  <c r="U31"/>
  <c r="U33"/>
  <c r="U35"/>
  <c r="U37"/>
  <c r="U39"/>
  <c r="U41"/>
  <c r="U43"/>
  <c r="U47"/>
  <c r="U48"/>
  <c r="U49"/>
  <c r="U50"/>
  <c r="U51"/>
  <c r="U52"/>
  <c r="U53"/>
  <c r="T53" s="1"/>
  <c r="C50" i="6" s="1"/>
  <c r="U54" i="7"/>
  <c r="U55"/>
  <c r="U56"/>
  <c r="U57"/>
  <c r="U58"/>
  <c r="U59"/>
  <c r="U60"/>
  <c r="T60"/>
  <c r="C57" i="6" s="1"/>
  <c r="U61" i="7"/>
  <c r="U62"/>
  <c r="U63"/>
  <c r="U65"/>
  <c r="U67"/>
  <c r="U68"/>
  <c r="U69"/>
  <c r="U71"/>
  <c r="U72"/>
  <c r="U73"/>
  <c r="U75"/>
  <c r="U76"/>
  <c r="U77"/>
  <c r="U79"/>
  <c r="U80"/>
  <c r="U81"/>
  <c r="J32" i="1" l="1"/>
  <c r="J35" s="1"/>
  <c r="W51"/>
  <c r="V43"/>
  <c r="P43"/>
  <c r="T41"/>
  <c r="F56"/>
  <c r="U49"/>
  <c r="G49"/>
  <c r="M43"/>
  <c r="W46"/>
  <c r="X31" i="2"/>
  <c r="Z31" s="1"/>
  <c r="S50" i="1"/>
  <c r="S47"/>
  <c r="X43"/>
  <c r="S43"/>
  <c r="M47"/>
  <c r="R44"/>
  <c r="E43"/>
  <c r="M41"/>
  <c r="P32"/>
  <c r="S51"/>
  <c r="S45"/>
  <c r="P56"/>
  <c r="Y50" i="2"/>
  <c r="I54" i="1"/>
  <c r="N53"/>
  <c r="K47"/>
  <c r="T70" i="7"/>
  <c r="C67" i="6" s="1"/>
  <c r="T41" i="7"/>
  <c r="C38" i="6" s="1"/>
  <c r="T77" i="7"/>
  <c r="C74" i="6" s="1"/>
  <c r="T10" i="12"/>
  <c r="P10"/>
  <c r="AB52" i="7"/>
  <c r="T81"/>
  <c r="C78" i="6" s="1"/>
  <c r="T35" i="7"/>
  <c r="C32" i="6" s="1"/>
  <c r="O10" i="12"/>
  <c r="E10"/>
  <c r="T62" i="7"/>
  <c r="C59" i="6" s="1"/>
  <c r="U10" i="12"/>
  <c r="T57" i="7"/>
  <c r="C54" i="6" s="1"/>
  <c r="T33" i="7"/>
  <c r="C30" i="6" s="1"/>
  <c r="M10" i="12"/>
  <c r="K10"/>
  <c r="I10"/>
  <c r="G10"/>
  <c r="J10"/>
  <c r="F11" i="1"/>
  <c r="E12"/>
  <c r="E89"/>
  <c r="E212"/>
  <c r="E133"/>
  <c r="E170" s="1"/>
  <c r="E38"/>
  <c r="L44"/>
  <c r="N10" i="12"/>
  <c r="E12" i="2"/>
  <c r="W48" i="1"/>
  <c r="P48"/>
  <c r="F11" i="2"/>
  <c r="T58" i="7"/>
  <c r="C55" i="6" s="1"/>
  <c r="V53" i="1"/>
  <c r="R53"/>
  <c r="W52"/>
  <c r="R52"/>
  <c r="R49"/>
  <c r="R48"/>
  <c r="P44"/>
  <c r="X56"/>
  <c r="S56"/>
  <c r="M53"/>
  <c r="H53"/>
  <c r="N52"/>
  <c r="E49"/>
  <c r="L48"/>
  <c r="I48"/>
  <c r="B2" i="6"/>
  <c r="E132" i="2"/>
  <c r="U53" i="1"/>
  <c r="P53"/>
  <c r="W44"/>
  <c r="J53"/>
  <c r="E53"/>
  <c r="E213" i="2"/>
  <c r="T51" i="7"/>
  <c r="C48" i="6" s="1"/>
  <c r="R10" i="12"/>
  <c r="C39" i="1"/>
  <c r="E59" i="2"/>
  <c r="E214"/>
  <c r="T39" i="7"/>
  <c r="C36" i="6" s="1"/>
  <c r="D10" i="12"/>
  <c r="S10"/>
  <c r="Q10"/>
  <c r="L10"/>
  <c r="H10"/>
  <c r="F10"/>
  <c r="AB50" i="7"/>
  <c r="M35" i="1"/>
  <c r="P35"/>
  <c r="W53"/>
  <c r="S53"/>
  <c r="X52"/>
  <c r="S52"/>
  <c r="T48"/>
  <c r="T56"/>
  <c r="I53"/>
  <c r="H50"/>
  <c r="Y42" i="2"/>
  <c r="F46" i="1"/>
  <c r="Q18" i="7"/>
  <c r="Q54"/>
  <c r="K31" i="12"/>
  <c r="Q72" i="7"/>
  <c r="T72" s="1"/>
  <c r="C69" i="6" s="1"/>
  <c r="Q36" i="7"/>
  <c r="AB36" s="1"/>
  <c r="Q64"/>
  <c r="AB64" s="1"/>
  <c r="Q28"/>
  <c r="AB28" s="1"/>
  <c r="U31" i="12"/>
  <c r="Q31" i="7"/>
  <c r="AB31" s="1"/>
  <c r="Q67"/>
  <c r="AB67" s="1"/>
  <c r="Q82"/>
  <c r="AB82" s="1"/>
  <c r="Q46"/>
  <c r="AB56"/>
  <c r="T56"/>
  <c r="C53" i="6" s="1"/>
  <c r="AB74" i="7"/>
  <c r="T74"/>
  <c r="C71" i="6" s="1"/>
  <c r="Q48" i="7"/>
  <c r="Q12"/>
  <c r="E31" i="12"/>
  <c r="R20" i="7"/>
  <c r="E17" i="6" s="1"/>
  <c r="R56" i="7"/>
  <c r="E53" i="6" s="1"/>
  <c r="F28" i="10"/>
  <c r="AI28"/>
  <c r="AM28"/>
  <c r="AQ28"/>
  <c r="AU28"/>
  <c r="AY28"/>
  <c r="BC28"/>
  <c r="H15"/>
  <c r="AH15"/>
  <c r="AL15"/>
  <c r="AP15"/>
  <c r="AT15"/>
  <c r="AX15"/>
  <c r="BB15"/>
  <c r="G15"/>
  <c r="AG15"/>
  <c r="AK15"/>
  <c r="AO15"/>
  <c r="AS15"/>
  <c r="AW15"/>
  <c r="BA15"/>
  <c r="G55" i="1"/>
  <c r="E55"/>
  <c r="H55"/>
  <c r="M55"/>
  <c r="I55"/>
  <c r="L55"/>
  <c r="S55"/>
  <c r="X55"/>
  <c r="R55"/>
  <c r="W55"/>
  <c r="B38" i="2"/>
  <c r="B62"/>
  <c r="B42" i="1"/>
  <c r="F33" i="10"/>
  <c r="AI33"/>
  <c r="AM33"/>
  <c r="AQ33"/>
  <c r="AU33"/>
  <c r="AY33"/>
  <c r="BC33"/>
  <c r="F29"/>
  <c r="AI29"/>
  <c r="AM29"/>
  <c r="AQ29"/>
  <c r="AU29"/>
  <c r="AY29"/>
  <c r="BC29"/>
  <c r="F25"/>
  <c r="AI25"/>
  <c r="AM25"/>
  <c r="AQ25"/>
  <c r="AU25"/>
  <c r="AY25"/>
  <c r="BC25"/>
  <c r="H10"/>
  <c r="AH10"/>
  <c r="AL10"/>
  <c r="AP10"/>
  <c r="AT10"/>
  <c r="AX10"/>
  <c r="BB10"/>
  <c r="G10"/>
  <c r="AG10"/>
  <c r="AK10"/>
  <c r="AO10"/>
  <c r="AS10"/>
  <c r="AW10"/>
  <c r="BA10"/>
  <c r="G38"/>
  <c r="AG38"/>
  <c r="AK38"/>
  <c r="AO38"/>
  <c r="AS38"/>
  <c r="AW38"/>
  <c r="BA38"/>
  <c r="F38"/>
  <c r="AF38"/>
  <c r="AJ38"/>
  <c r="AN38"/>
  <c r="AR38"/>
  <c r="AV38"/>
  <c r="AZ38"/>
  <c r="BD38"/>
  <c r="P51" i="1"/>
  <c r="V51"/>
  <c r="T51"/>
  <c r="F47"/>
  <c r="H47"/>
  <c r="R47"/>
  <c r="W47"/>
  <c r="J47"/>
  <c r="L47"/>
  <c r="N47"/>
  <c r="P47"/>
  <c r="V47"/>
  <c r="G45"/>
  <c r="N45"/>
  <c r="F45"/>
  <c r="H45"/>
  <c r="O45"/>
  <c r="P45"/>
  <c r="U45"/>
  <c r="J45"/>
  <c r="L45"/>
  <c r="T45"/>
  <c r="X45"/>
  <c r="T71" i="7"/>
  <c r="C68" i="6" s="1"/>
  <c r="T65" i="7"/>
  <c r="C62" i="6" s="1"/>
  <c r="T24" i="7"/>
  <c r="C21" i="6" s="1"/>
  <c r="T16" i="7"/>
  <c r="C13" i="6" s="1"/>
  <c r="L35" i="12"/>
  <c r="Q30" i="7"/>
  <c r="AB30" s="1"/>
  <c r="BB34" i="10"/>
  <c r="AW34"/>
  <c r="AR34"/>
  <c r="AL34"/>
  <c r="AG34"/>
  <c r="H34"/>
  <c r="BB26"/>
  <c r="AW26"/>
  <c r="AR26"/>
  <c r="AL26"/>
  <c r="AG26"/>
  <c r="H26"/>
  <c r="AJ24"/>
  <c r="BB4"/>
  <c r="AL4"/>
  <c r="P54" i="1"/>
  <c r="O46"/>
  <c r="T79" i="7"/>
  <c r="C76" i="6" s="1"/>
  <c r="T75" i="7"/>
  <c r="C72" i="6" s="1"/>
  <c r="T69" i="7"/>
  <c r="C66" i="6" s="1"/>
  <c r="T59" i="7"/>
  <c r="C56" i="6" s="1"/>
  <c r="T43" i="7"/>
  <c r="C40" i="6" s="1"/>
  <c r="T22" i="7"/>
  <c r="C19" i="6" s="1"/>
  <c r="T14" i="7"/>
  <c r="C11" i="6" s="1"/>
  <c r="T66" i="7"/>
  <c r="C63" i="6" s="1"/>
  <c r="D31" i="12"/>
  <c r="AB26" i="7"/>
  <c r="F31" i="12"/>
  <c r="E29"/>
  <c r="U29"/>
  <c r="K35"/>
  <c r="Q11" i="7"/>
  <c r="AB11" s="1"/>
  <c r="R65"/>
  <c r="E62" i="6" s="1"/>
  <c r="Q13" i="7"/>
  <c r="AB13" s="1"/>
  <c r="Q29"/>
  <c r="AB29" s="1"/>
  <c r="Q37"/>
  <c r="AB37" s="1"/>
  <c r="BD34" i="10"/>
  <c r="AX34"/>
  <c r="AS34"/>
  <c r="AN34"/>
  <c r="BA32"/>
  <c r="AV32"/>
  <c r="AP32"/>
  <c r="AK32"/>
  <c r="AF32"/>
  <c r="G32"/>
  <c r="BB31"/>
  <c r="AW31"/>
  <c r="AR31"/>
  <c r="AL31"/>
  <c r="AG31"/>
  <c r="BD30"/>
  <c r="AX30"/>
  <c r="AS30"/>
  <c r="AN30"/>
  <c r="BA28"/>
  <c r="AV28"/>
  <c r="AP28"/>
  <c r="AK28"/>
  <c r="AF28"/>
  <c r="G28"/>
  <c r="BB27"/>
  <c r="AW27"/>
  <c r="AR27"/>
  <c r="AL27"/>
  <c r="AG27"/>
  <c r="BD26"/>
  <c r="AX26"/>
  <c r="AS26"/>
  <c r="AN26"/>
  <c r="AH26"/>
  <c r="BA24"/>
  <c r="AV24"/>
  <c r="AP24"/>
  <c r="AK24"/>
  <c r="AF24"/>
  <c r="G24"/>
  <c r="BB23"/>
  <c r="AW23"/>
  <c r="AR23"/>
  <c r="AL23"/>
  <c r="AG23"/>
  <c r="BD22"/>
  <c r="AX22"/>
  <c r="AS22"/>
  <c r="AN22"/>
  <c r="AZ15"/>
  <c r="AR15"/>
  <c r="AJ15"/>
  <c r="F15"/>
  <c r="BB14"/>
  <c r="AT14"/>
  <c r="AY9"/>
  <c r="AQ9"/>
  <c r="AI9"/>
  <c r="S46" i="1"/>
  <c r="H9" i="10"/>
  <c r="BA8"/>
  <c r="AS8"/>
  <c r="BC5"/>
  <c r="AU5"/>
  <c r="BC4"/>
  <c r="AU4"/>
  <c r="P55" i="1"/>
  <c r="Y46" i="2"/>
  <c r="M46" i="1"/>
  <c r="F34" i="10"/>
  <c r="AI34"/>
  <c r="AM34"/>
  <c r="AQ34"/>
  <c r="AU34"/>
  <c r="AY34"/>
  <c r="BC34"/>
  <c r="F30"/>
  <c r="AI30"/>
  <c r="AM30"/>
  <c r="AQ30"/>
  <c r="AU30"/>
  <c r="AY30"/>
  <c r="BC30"/>
  <c r="F22"/>
  <c r="AI22"/>
  <c r="AM22"/>
  <c r="AQ22"/>
  <c r="AU22"/>
  <c r="AY22"/>
  <c r="BC22"/>
  <c r="H4"/>
  <c r="AG4"/>
  <c r="AK4"/>
  <c r="AO4"/>
  <c r="AS4"/>
  <c r="AW4"/>
  <c r="BA4"/>
  <c r="G4"/>
  <c r="AF4"/>
  <c r="AJ4"/>
  <c r="AN4"/>
  <c r="AR4"/>
  <c r="AV4"/>
  <c r="AZ4"/>
  <c r="BD4"/>
  <c r="F54" i="1"/>
  <c r="G54"/>
  <c r="N54"/>
  <c r="S54"/>
  <c r="V54"/>
  <c r="M54"/>
  <c r="O54"/>
  <c r="R54"/>
  <c r="W54"/>
  <c r="E54"/>
  <c r="J54"/>
  <c r="I46"/>
  <c r="K46"/>
  <c r="J46"/>
  <c r="P46"/>
  <c r="V46"/>
  <c r="E46"/>
  <c r="G46"/>
  <c r="N46"/>
  <c r="T46"/>
  <c r="F31" i="10"/>
  <c r="AI31"/>
  <c r="AM31"/>
  <c r="AQ31"/>
  <c r="AU31"/>
  <c r="AY31"/>
  <c r="BC31"/>
  <c r="F27"/>
  <c r="AI27"/>
  <c r="AM27"/>
  <c r="AQ27"/>
  <c r="AU27"/>
  <c r="AY27"/>
  <c r="BC27"/>
  <c r="F23"/>
  <c r="AI23"/>
  <c r="AM23"/>
  <c r="AQ23"/>
  <c r="AU23"/>
  <c r="AY23"/>
  <c r="BC23"/>
  <c r="G14"/>
  <c r="AG14"/>
  <c r="AK14"/>
  <c r="AO14"/>
  <c r="AS14"/>
  <c r="AW14"/>
  <c r="BA14"/>
  <c r="F14"/>
  <c r="AF14"/>
  <c r="AJ14"/>
  <c r="AN14"/>
  <c r="AR14"/>
  <c r="AV14"/>
  <c r="AZ14"/>
  <c r="BD14"/>
  <c r="G8"/>
  <c r="AF8"/>
  <c r="AJ8"/>
  <c r="AN8"/>
  <c r="AR8"/>
  <c r="AV8"/>
  <c r="AZ8"/>
  <c r="BD8"/>
  <c r="F8"/>
  <c r="AI8"/>
  <c r="AM8"/>
  <c r="AQ8"/>
  <c r="AU8"/>
  <c r="AY8"/>
  <c r="BC8"/>
  <c r="H5"/>
  <c r="AH5"/>
  <c r="AL5"/>
  <c r="AP5"/>
  <c r="AT5"/>
  <c r="AX5"/>
  <c r="BB5"/>
  <c r="G5"/>
  <c r="AG5"/>
  <c r="AK5"/>
  <c r="AO5"/>
  <c r="AS5"/>
  <c r="AW5"/>
  <c r="BA5"/>
  <c r="J49" i="1"/>
  <c r="T49"/>
  <c r="X49"/>
  <c r="F49"/>
  <c r="M49"/>
  <c r="O49"/>
  <c r="S49"/>
  <c r="W49"/>
  <c r="H44"/>
  <c r="O44"/>
  <c r="G44"/>
  <c r="I44"/>
  <c r="T44"/>
  <c r="K44"/>
  <c r="M44"/>
  <c r="S44"/>
  <c r="X44"/>
  <c r="I41"/>
  <c r="R41"/>
  <c r="V41"/>
  <c r="E41"/>
  <c r="P41"/>
  <c r="U41"/>
  <c r="B36" i="2"/>
  <c r="B60"/>
  <c r="B40" i="1"/>
  <c r="T49" i="7"/>
  <c r="C46" i="6" s="1"/>
  <c r="T31" i="7"/>
  <c r="C28" i="6" s="1"/>
  <c r="T73" i="7"/>
  <c r="C70" i="6" s="1"/>
  <c r="T63" i="7"/>
  <c r="C60" i="6" s="1"/>
  <c r="T55" i="7"/>
  <c r="C52" i="6" s="1"/>
  <c r="T47" i="7"/>
  <c r="C44" i="6" s="1"/>
  <c r="L29" i="12"/>
  <c r="Q19" i="7"/>
  <c r="AB19" s="1"/>
  <c r="BA34" i="10"/>
  <c r="AV34"/>
  <c r="AP34"/>
  <c r="AK34"/>
  <c r="AF34"/>
  <c r="G34"/>
  <c r="BD32"/>
  <c r="AX32"/>
  <c r="AS32"/>
  <c r="AN32"/>
  <c r="BA30"/>
  <c r="AV30"/>
  <c r="AP30"/>
  <c r="AK30"/>
  <c r="AF30"/>
  <c r="G30"/>
  <c r="BD28"/>
  <c r="AX28"/>
  <c r="AS28"/>
  <c r="AN28"/>
  <c r="AH28"/>
  <c r="BA26"/>
  <c r="AV26"/>
  <c r="AP26"/>
  <c r="AK26"/>
  <c r="AF26"/>
  <c r="BD24"/>
  <c r="AX24"/>
  <c r="AS24"/>
  <c r="AN24"/>
  <c r="BA22"/>
  <c r="AV22"/>
  <c r="AP22"/>
  <c r="AK22"/>
  <c r="AF22"/>
  <c r="G22"/>
  <c r="BD15"/>
  <c r="AV15"/>
  <c r="AN15"/>
  <c r="AF15"/>
  <c r="BC9"/>
  <c r="AU9"/>
  <c r="X46" i="1"/>
  <c r="AY4" i="10"/>
  <c r="AQ4"/>
  <c r="AI4"/>
  <c r="F4"/>
  <c r="BB38"/>
  <c r="AT38"/>
  <c r="AL38"/>
  <c r="V55" i="1"/>
  <c r="K54"/>
  <c r="F26" i="10"/>
  <c r="AI26"/>
  <c r="AM26"/>
  <c r="AQ26"/>
  <c r="AU26"/>
  <c r="AY26"/>
  <c r="BC26"/>
  <c r="F32"/>
  <c r="AI32"/>
  <c r="AM32"/>
  <c r="AQ32"/>
  <c r="AU32"/>
  <c r="AY32"/>
  <c r="BC32"/>
  <c r="F24"/>
  <c r="AI24"/>
  <c r="AM24"/>
  <c r="AQ24"/>
  <c r="AU24"/>
  <c r="AY24"/>
  <c r="BC24"/>
  <c r="G9"/>
  <c r="AG9"/>
  <c r="AK9"/>
  <c r="AO9"/>
  <c r="AS9"/>
  <c r="AW9"/>
  <c r="BA9"/>
  <c r="F9"/>
  <c r="AF9"/>
  <c r="AJ9"/>
  <c r="AN9"/>
  <c r="AR9"/>
  <c r="AV9"/>
  <c r="AZ9"/>
  <c r="BD9"/>
  <c r="AJ22"/>
  <c r="T61" i="7"/>
  <c r="C58" i="6" s="1"/>
  <c r="BB30" i="10"/>
  <c r="AW30"/>
  <c r="AR30"/>
  <c r="AL30"/>
  <c r="AG30"/>
  <c r="H30"/>
  <c r="BB22"/>
  <c r="AW22"/>
  <c r="AR22"/>
  <c r="AL22"/>
  <c r="AG22"/>
  <c r="H22"/>
  <c r="R46" i="1"/>
  <c r="AT4" i="10"/>
  <c r="X54" i="1"/>
  <c r="T57"/>
  <c r="T54"/>
  <c r="A57"/>
  <c r="P57" s="1"/>
  <c r="A53" i="2"/>
  <c r="Y53" s="1"/>
  <c r="N50" i="1"/>
  <c r="H49"/>
  <c r="A45" i="2"/>
  <c r="A67"/>
  <c r="A43"/>
  <c r="BD13" i="10"/>
  <c r="AZ13"/>
  <c r="AV13"/>
  <c r="AR13"/>
  <c r="AN13"/>
  <c r="AJ13"/>
  <c r="AF13"/>
  <c r="BC12"/>
  <c r="AY12"/>
  <c r="AU12"/>
  <c r="AQ12"/>
  <c r="AM12"/>
  <c r="AI12"/>
  <c r="X48" i="1"/>
  <c r="S48"/>
  <c r="BD7" i="10"/>
  <c r="AZ7"/>
  <c r="AV7"/>
  <c r="AR7"/>
  <c r="AN7"/>
  <c r="AJ7"/>
  <c r="AF7"/>
  <c r="V57" i="1"/>
  <c r="BD37" i="10"/>
  <c r="AZ37"/>
  <c r="AV37"/>
  <c r="AR37"/>
  <c r="AN37"/>
  <c r="AJ37"/>
  <c r="AF37"/>
  <c r="G57" i="1"/>
  <c r="M52"/>
  <c r="Y47" i="2"/>
  <c r="E51" i="1"/>
  <c r="Y45" i="2"/>
  <c r="K49" i="1"/>
  <c r="I49"/>
  <c r="M48"/>
  <c r="H48"/>
  <c r="Y38" i="2"/>
  <c r="H57" i="1"/>
  <c r="Y49" i="2"/>
  <c r="Y43"/>
  <c r="L41" i="1"/>
  <c r="H41"/>
  <c r="F42"/>
  <c r="U46" i="7"/>
  <c r="T32" i="1"/>
  <c r="T35" s="1"/>
  <c r="Q32"/>
  <c r="Q35" s="1"/>
  <c r="R32"/>
  <c r="R35" s="1"/>
  <c r="V32"/>
  <c r="V35" s="1"/>
  <c r="U44" i="7"/>
  <c r="T44" s="1"/>
  <c r="C41" i="6" s="1"/>
  <c r="T27" i="7"/>
  <c r="C24" i="6" s="1"/>
  <c r="T25" i="7"/>
  <c r="C22" i="6" s="1"/>
  <c r="U42" i="7"/>
  <c r="T42" s="1"/>
  <c r="C39" i="6" s="1"/>
  <c r="U40" i="7"/>
  <c r="T40" s="1"/>
  <c r="C37" i="6" s="1"/>
  <c r="T23" i="7"/>
  <c r="C20" i="6" s="1"/>
  <c r="T21" i="7"/>
  <c r="C18" i="6" s="1"/>
  <c r="U38" i="7"/>
  <c r="T38" s="1"/>
  <c r="C35" i="6" s="1"/>
  <c r="U36" i="7"/>
  <c r="T17"/>
  <c r="C14" i="6" s="1"/>
  <c r="U34" i="7"/>
  <c r="T34" s="1"/>
  <c r="C31" i="6" s="1"/>
  <c r="U32" i="7"/>
  <c r="T32" s="1"/>
  <c r="C29" i="6" s="1"/>
  <c r="T15" i="7"/>
  <c r="C12" i="6" s="1"/>
  <c r="U30" i="7"/>
  <c r="U28"/>
  <c r="T11"/>
  <c r="C8" i="6" s="1"/>
  <c r="I32" i="1"/>
  <c r="I35" s="1"/>
  <c r="K32"/>
  <c r="K35" s="1"/>
  <c r="H32"/>
  <c r="H35" s="1"/>
  <c r="O26" i="6"/>
  <c r="V46" i="7"/>
  <c r="AB79"/>
  <c r="G32" i="1"/>
  <c r="G35" s="1"/>
  <c r="W32"/>
  <c r="W35" s="1"/>
  <c r="Q54"/>
  <c r="Q57"/>
  <c r="Q44"/>
  <c r="Q48"/>
  <c r="Q52"/>
  <c r="Q56"/>
  <c r="Q43"/>
  <c r="Q47"/>
  <c r="Q51"/>
  <c r="Q55"/>
  <c r="Q42"/>
  <c r="Q46"/>
  <c r="Q50"/>
  <c r="Q40"/>
  <c r="Q45"/>
  <c r="Q53"/>
  <c r="Q41"/>
  <c r="Q49"/>
  <c r="X32"/>
  <c r="X35" s="1"/>
  <c r="S32"/>
  <c r="S35" s="1"/>
  <c r="AB33" i="7"/>
  <c r="O32" i="1"/>
  <c r="O35" s="1"/>
  <c r="V72" i="7"/>
  <c r="O15" i="6"/>
  <c r="V80" i="7"/>
  <c r="O23" i="6"/>
  <c r="O22"/>
  <c r="U54" i="1"/>
  <c r="U57"/>
  <c r="U44"/>
  <c r="U48"/>
  <c r="U52"/>
  <c r="U56"/>
  <c r="U43"/>
  <c r="U47"/>
  <c r="U51"/>
  <c r="U55"/>
  <c r="U42"/>
  <c r="U46"/>
  <c r="U50"/>
  <c r="U40"/>
  <c r="V68" i="7"/>
  <c r="O11" i="6"/>
  <c r="V76" i="7"/>
  <c r="O19" i="6"/>
  <c r="G56" i="1"/>
  <c r="K56"/>
  <c r="O56"/>
  <c r="Z28" i="2"/>
  <c r="Y51" s="1"/>
  <c r="H52" i="1"/>
  <c r="L52"/>
  <c r="E52"/>
  <c r="G52"/>
  <c r="K52"/>
  <c r="O52"/>
  <c r="G11"/>
  <c r="G64" s="1"/>
  <c r="F64"/>
  <c r="F79" s="1"/>
  <c r="L56"/>
  <c r="H56"/>
  <c r="Y48" i="2"/>
  <c r="D35"/>
  <c r="D83"/>
  <c r="F41" i="12"/>
  <c r="U41"/>
  <c r="L41"/>
  <c r="K41"/>
  <c r="E41"/>
  <c r="Z16" i="2"/>
  <c r="Y39" s="1"/>
  <c r="Z13"/>
  <c r="Y36" s="1"/>
  <c r="G40" i="1"/>
  <c r="I40"/>
  <c r="K40"/>
  <c r="M40"/>
  <c r="O40"/>
  <c r="E40"/>
  <c r="M56"/>
  <c r="I56"/>
  <c r="E56"/>
  <c r="N55"/>
  <c r="J55"/>
  <c r="F55"/>
  <c r="G53"/>
  <c r="K53"/>
  <c r="O53"/>
  <c r="O51"/>
  <c r="G51"/>
  <c r="H51"/>
  <c r="K51"/>
  <c r="L51"/>
  <c r="N51"/>
  <c r="L57"/>
  <c r="Z29" i="2"/>
  <c r="Y52" s="1"/>
  <c r="N56" i="1"/>
  <c r="J56"/>
  <c r="O55"/>
  <c r="K55"/>
  <c r="L54"/>
  <c r="H54"/>
  <c r="G48"/>
  <c r="K48"/>
  <c r="O48"/>
  <c r="F48"/>
  <c r="J48"/>
  <c r="N48"/>
  <c r="M51"/>
  <c r="I51"/>
  <c r="M50"/>
  <c r="L50"/>
  <c r="I50"/>
  <c r="G50"/>
  <c r="K50"/>
  <c r="O50"/>
  <c r="F50"/>
  <c r="Z21" i="2"/>
  <c r="Y44" s="1"/>
  <c r="E45" i="1"/>
  <c r="I45"/>
  <c r="M45"/>
  <c r="F51"/>
  <c r="J51"/>
  <c r="G43"/>
  <c r="K43"/>
  <c r="O43"/>
  <c r="H43"/>
  <c r="L43"/>
  <c r="Z14" i="2"/>
  <c r="Y37" s="1"/>
  <c r="E50" i="1"/>
  <c r="E47"/>
  <c r="I47"/>
  <c r="E64"/>
  <c r="K40" i="12"/>
  <c r="L40"/>
  <c r="U40"/>
  <c r="F40"/>
  <c r="D40"/>
  <c r="G47" i="1"/>
  <c r="E44"/>
  <c r="Z17" i="2"/>
  <c r="Y40" s="1"/>
  <c r="G41" i="1"/>
  <c r="K41"/>
  <c r="O41"/>
  <c r="N44"/>
  <c r="N40"/>
  <c r="N41"/>
  <c r="N43"/>
  <c r="L42"/>
  <c r="L46"/>
  <c r="L40"/>
  <c r="J44"/>
  <c r="J40"/>
  <c r="J41"/>
  <c r="J43"/>
  <c r="H42"/>
  <c r="H46"/>
  <c r="H40"/>
  <c r="F44"/>
  <c r="F40"/>
  <c r="F41"/>
  <c r="F43"/>
  <c r="L49"/>
  <c r="T29" i="7" l="1"/>
  <c r="C26" i="6" s="1"/>
  <c r="I57" i="1"/>
  <c r="T30" i="7"/>
  <c r="C27" i="6" s="1"/>
  <c r="T36" i="7"/>
  <c r="C33" i="6" s="1"/>
  <c r="T19" i="7"/>
  <c r="C16" i="6" s="1"/>
  <c r="G83" i="2"/>
  <c r="E83"/>
  <c r="F83"/>
  <c r="E177"/>
  <c r="E133"/>
  <c r="F212" i="1"/>
  <c r="F133"/>
  <c r="F170" s="1"/>
  <c r="F38"/>
  <c r="F12"/>
  <c r="F89"/>
  <c r="E39"/>
  <c r="E90"/>
  <c r="E134"/>
  <c r="E171" s="1"/>
  <c r="N57"/>
  <c r="T37" i="7"/>
  <c r="C34" i="6" s="1"/>
  <c r="T67" i="7"/>
  <c r="C64" i="6" s="1"/>
  <c r="G11" i="2"/>
  <c r="F12"/>
  <c r="F176"/>
  <c r="F214"/>
  <c r="F59"/>
  <c r="F132"/>
  <c r="F213"/>
  <c r="F35"/>
  <c r="T13" i="7"/>
  <c r="C10" i="6" s="1"/>
  <c r="T46" i="7"/>
  <c r="C43" i="6" s="1"/>
  <c r="E42" i="1"/>
  <c r="J42"/>
  <c r="I42"/>
  <c r="K42"/>
  <c r="R42"/>
  <c r="W42"/>
  <c r="M42"/>
  <c r="O42"/>
  <c r="P42"/>
  <c r="V42"/>
  <c r="T42"/>
  <c r="S42"/>
  <c r="G42"/>
  <c r="N42"/>
  <c r="N59" s="1"/>
  <c r="X42"/>
  <c r="T48" i="7"/>
  <c r="C45" i="6" s="1"/>
  <c r="AB48" i="7"/>
  <c r="T18"/>
  <c r="C15" i="6" s="1"/>
  <c r="AB18" i="7"/>
  <c r="F57" i="1"/>
  <c r="M57"/>
  <c r="O57"/>
  <c r="W57"/>
  <c r="S57"/>
  <c r="J57"/>
  <c r="R57"/>
  <c r="X57"/>
  <c r="S40"/>
  <c r="S59" s="1"/>
  <c r="X40"/>
  <c r="R40"/>
  <c r="R59" s="1"/>
  <c r="P40"/>
  <c r="W40"/>
  <c r="V40"/>
  <c r="T40"/>
  <c r="AB12" i="7"/>
  <c r="T12"/>
  <c r="C9" i="6" s="1"/>
  <c r="AB54" i="7"/>
  <c r="T54"/>
  <c r="C51" i="6" s="1"/>
  <c r="K57" i="1"/>
  <c r="E57"/>
  <c r="E82" s="1"/>
  <c r="F71"/>
  <c r="F97" s="1"/>
  <c r="L9" i="10" s="1"/>
  <c r="F78" i="1"/>
  <c r="F104" s="1"/>
  <c r="L16" i="10" s="1"/>
  <c r="F74" i="1"/>
  <c r="F222" s="1"/>
  <c r="O69" i="2" s="1"/>
  <c r="G82" i="1"/>
  <c r="G80"/>
  <c r="G69"/>
  <c r="G79"/>
  <c r="G70"/>
  <c r="G74"/>
  <c r="G71"/>
  <c r="G67"/>
  <c r="F227"/>
  <c r="O74" i="2" s="1"/>
  <c r="F123" i="1"/>
  <c r="L35" i="10" s="1"/>
  <c r="F105" i="1"/>
  <c r="L17" i="10" s="1"/>
  <c r="Z46" i="1"/>
  <c r="E78"/>
  <c r="E70"/>
  <c r="Z45"/>
  <c r="Z49"/>
  <c r="F69"/>
  <c r="L59"/>
  <c r="R49" i="7"/>
  <c r="E46" i="6" s="1"/>
  <c r="R13" i="7"/>
  <c r="E10" i="6" s="1"/>
  <c r="F75" i="1"/>
  <c r="F223" s="1"/>
  <c r="O70" i="2" s="1"/>
  <c r="Z54" i="1"/>
  <c r="E65"/>
  <c r="E213" s="1"/>
  <c r="I59"/>
  <c r="R82" i="7"/>
  <c r="E79" i="6" s="1"/>
  <c r="R46" i="7"/>
  <c r="E43" i="6" s="1"/>
  <c r="E77" i="1"/>
  <c r="E225" s="1"/>
  <c r="N72" i="2" s="1"/>
  <c r="Z52" i="1"/>
  <c r="O73" i="6"/>
  <c r="AB76" i="7"/>
  <c r="O69" i="6"/>
  <c r="AB72" i="7"/>
  <c r="O43" i="6"/>
  <c r="AB46" i="7"/>
  <c r="U64"/>
  <c r="T64" s="1"/>
  <c r="C61" i="6" s="1"/>
  <c r="U82" i="7"/>
  <c r="T82" s="1"/>
  <c r="C79" i="6" s="1"/>
  <c r="U45" i="7"/>
  <c r="T45" s="1"/>
  <c r="C42" i="6" s="1"/>
  <c r="T28" i="7"/>
  <c r="C25" i="6" s="1"/>
  <c r="F81" i="1"/>
  <c r="F67"/>
  <c r="E79"/>
  <c r="E68"/>
  <c r="R55" i="7"/>
  <c r="E52" i="6" s="1"/>
  <c r="R19" i="7"/>
  <c r="E16" i="6" s="1"/>
  <c r="F115" i="1"/>
  <c r="L27" i="10" s="1"/>
  <c r="F68" i="1"/>
  <c r="Z43"/>
  <c r="H59"/>
  <c r="G66"/>
  <c r="G72"/>
  <c r="G220" s="1"/>
  <c r="P67" i="2" s="1"/>
  <c r="R64" i="7"/>
  <c r="E61" i="6" s="1"/>
  <c r="R28" i="7"/>
  <c r="E25" i="6" s="1"/>
  <c r="E81" i="1"/>
  <c r="Z56"/>
  <c r="O59"/>
  <c r="G65"/>
  <c r="G213" s="1"/>
  <c r="G59"/>
  <c r="R66" i="7"/>
  <c r="E63" i="6" s="1"/>
  <c r="R30" i="7"/>
  <c r="E27" i="6" s="1"/>
  <c r="R67" i="7"/>
  <c r="E64" i="6" s="1"/>
  <c r="R31" i="7"/>
  <c r="E28" i="6" s="1"/>
  <c r="F65" i="1"/>
  <c r="F213" s="1"/>
  <c r="F59"/>
  <c r="E69"/>
  <c r="Z44"/>
  <c r="R47" i="7"/>
  <c r="E44" i="6" s="1"/>
  <c r="R11" i="7"/>
  <c r="E8" i="6" s="1"/>
  <c r="R54" i="7"/>
  <c r="E51" i="6" s="1"/>
  <c r="R18" i="7"/>
  <c r="E15" i="6" s="1"/>
  <c r="E220" i="1"/>
  <c r="E72"/>
  <c r="Z47"/>
  <c r="E75"/>
  <c r="E223" s="1"/>
  <c r="N70" i="2" s="1"/>
  <c r="Z50" i="1"/>
  <c r="G68"/>
  <c r="G216" s="1"/>
  <c r="P63" i="2" s="1"/>
  <c r="G75" i="1"/>
  <c r="G223" s="1"/>
  <c r="P70" i="2" s="1"/>
  <c r="F73" i="1"/>
  <c r="F221" s="1"/>
  <c r="O68" i="2" s="1"/>
  <c r="Z48" i="1"/>
  <c r="K59"/>
  <c r="Y55" i="2"/>
  <c r="R73" i="7"/>
  <c r="E70" i="6" s="1"/>
  <c r="R37" i="7"/>
  <c r="E34" i="6" s="1"/>
  <c r="C36" i="2"/>
  <c r="C37"/>
  <c r="C41"/>
  <c r="C38"/>
  <c r="C40"/>
  <c r="C43"/>
  <c r="C45"/>
  <c r="C46"/>
  <c r="C47"/>
  <c r="C48"/>
  <c r="C42"/>
  <c r="C44"/>
  <c r="C49"/>
  <c r="C53"/>
  <c r="C39"/>
  <c r="C52"/>
  <c r="C51"/>
  <c r="C50"/>
  <c r="G77" i="1"/>
  <c r="G225" s="1"/>
  <c r="P72" i="2" s="1"/>
  <c r="Q59" i="1"/>
  <c r="E74"/>
  <c r="E73"/>
  <c r="E66"/>
  <c r="F70"/>
  <c r="F219"/>
  <c r="O66" i="2" s="1"/>
  <c r="F72" i="1"/>
  <c r="E71"/>
  <c r="E76"/>
  <c r="F77"/>
  <c r="F82"/>
  <c r="Z32"/>
  <c r="Y32" s="1"/>
  <c r="F66"/>
  <c r="Z41"/>
  <c r="F76"/>
  <c r="F224" s="1"/>
  <c r="O71" i="2" s="1"/>
  <c r="Z51" i="1"/>
  <c r="G73"/>
  <c r="G221" s="1"/>
  <c r="P68" i="2" s="1"/>
  <c r="F122" i="1"/>
  <c r="L34" i="10" s="1"/>
  <c r="G76" i="1"/>
  <c r="G78"/>
  <c r="G226" s="1"/>
  <c r="P73" i="2" s="1"/>
  <c r="Z53" i="1"/>
  <c r="F80"/>
  <c r="F228" s="1"/>
  <c r="O75" i="2" s="1"/>
  <c r="Z55" i="1"/>
  <c r="M59"/>
  <c r="R36" i="7"/>
  <c r="E33" i="6" s="1"/>
  <c r="R72" i="7"/>
  <c r="E69" i="6" s="1"/>
  <c r="D82" i="2"/>
  <c r="H11" i="1"/>
  <c r="G12"/>
  <c r="G89"/>
  <c r="G38"/>
  <c r="G212"/>
  <c r="G133"/>
  <c r="G170" s="1"/>
  <c r="G229"/>
  <c r="P76" i="2" s="1"/>
  <c r="G81" i="1"/>
  <c r="O65" i="6"/>
  <c r="AB68" i="7"/>
  <c r="U59" i="1"/>
  <c r="O77" i="6"/>
  <c r="AB80" i="7"/>
  <c r="E80" i="1"/>
  <c r="E67"/>
  <c r="Z57" l="1"/>
  <c r="J59"/>
  <c r="E139"/>
  <c r="E137"/>
  <c r="E138"/>
  <c r="E175" s="1"/>
  <c r="E143"/>
  <c r="E136"/>
  <c r="E140"/>
  <c r="E142"/>
  <c r="E135"/>
  <c r="E172" s="1"/>
  <c r="E141"/>
  <c r="E178" s="1"/>
  <c r="H11" i="2"/>
  <c r="G213"/>
  <c r="G132"/>
  <c r="G176"/>
  <c r="G35"/>
  <c r="G12"/>
  <c r="G214"/>
  <c r="G59"/>
  <c r="F90" i="1"/>
  <c r="F134"/>
  <c r="F171" s="1"/>
  <c r="F39"/>
  <c r="E184" i="2"/>
  <c r="E180"/>
  <c r="E183"/>
  <c r="E181"/>
  <c r="E218" s="1"/>
  <c r="E186"/>
  <c r="E178"/>
  <c r="E185"/>
  <c r="E222" s="1"/>
  <c r="E179"/>
  <c r="E182"/>
  <c r="F226" i="1"/>
  <c r="O73" i="2" s="1"/>
  <c r="P59" i="1"/>
  <c r="Z42"/>
  <c r="F133" i="2"/>
  <c r="F177"/>
  <c r="V59" i="1"/>
  <c r="F118"/>
  <c r="L30" i="10" s="1"/>
  <c r="E59" i="1"/>
  <c r="X59"/>
  <c r="Z40"/>
  <c r="T59"/>
  <c r="F100"/>
  <c r="L12" i="10" s="1"/>
  <c r="W59" i="1"/>
  <c r="N60" i="2"/>
  <c r="E241" i="1"/>
  <c r="F53" i="2"/>
  <c r="F101" s="1"/>
  <c r="I53"/>
  <c r="M53"/>
  <c r="O53"/>
  <c r="S53"/>
  <c r="W53"/>
  <c r="J53"/>
  <c r="N53"/>
  <c r="T53"/>
  <c r="E53"/>
  <c r="P53"/>
  <c r="X53"/>
  <c r="Q53"/>
  <c r="G53"/>
  <c r="G101" s="1"/>
  <c r="U53"/>
  <c r="H53"/>
  <c r="V53"/>
  <c r="K53"/>
  <c r="L53"/>
  <c r="R53"/>
  <c r="G48"/>
  <c r="G96" s="1"/>
  <c r="M48"/>
  <c r="W48"/>
  <c r="X48"/>
  <c r="T48"/>
  <c r="V48"/>
  <c r="I48"/>
  <c r="S48"/>
  <c r="J48"/>
  <c r="H48"/>
  <c r="K48"/>
  <c r="Q48"/>
  <c r="R48"/>
  <c r="F48"/>
  <c r="F96" s="1"/>
  <c r="O48"/>
  <c r="U48"/>
  <c r="P48"/>
  <c r="N48"/>
  <c r="L48"/>
  <c r="E48"/>
  <c r="P60"/>
  <c r="G241" i="1"/>
  <c r="F93"/>
  <c r="L5" i="10" s="1"/>
  <c r="F111" i="1"/>
  <c r="L23" i="10" s="1"/>
  <c r="F215" i="1"/>
  <c r="O62" i="2" s="1"/>
  <c r="F229" i="1"/>
  <c r="O76" i="2" s="1"/>
  <c r="F107" i="1"/>
  <c r="L19" i="10" s="1"/>
  <c r="F125" i="1"/>
  <c r="L37" i="10" s="1"/>
  <c r="E126" i="1"/>
  <c r="E108"/>
  <c r="E230"/>
  <c r="N77" i="2" s="1"/>
  <c r="G230" i="1"/>
  <c r="P77" i="2" s="1"/>
  <c r="G126" i="1"/>
  <c r="M38" i="10" s="1"/>
  <c r="G108" i="1"/>
  <c r="M20" i="10" s="1"/>
  <c r="E124" i="1"/>
  <c r="E106"/>
  <c r="E228"/>
  <c r="N75" i="2" s="1"/>
  <c r="G90" i="1"/>
  <c r="G134"/>
  <c r="G171" s="1"/>
  <c r="G39"/>
  <c r="G104"/>
  <c r="M16" i="10" s="1"/>
  <c r="G122" i="1"/>
  <c r="M34" i="10" s="1"/>
  <c r="F120" i="1"/>
  <c r="L32" i="10" s="1"/>
  <c r="F102" i="1"/>
  <c r="L14" i="10" s="1"/>
  <c r="F92" i="1"/>
  <c r="L4" i="10" s="1"/>
  <c r="F110" i="1"/>
  <c r="L22" i="10" s="1"/>
  <c r="F108" i="1"/>
  <c r="L20" i="10" s="1"/>
  <c r="F126" i="1"/>
  <c r="L38" i="10" s="1"/>
  <c r="F230" i="1"/>
  <c r="O77" i="2" s="1"/>
  <c r="F220" i="1"/>
  <c r="O67" i="2" s="1"/>
  <c r="F116" i="1"/>
  <c r="L28" i="10" s="1"/>
  <c r="F98" i="1"/>
  <c r="L10" i="10" s="1"/>
  <c r="E99" i="1"/>
  <c r="E117"/>
  <c r="E221"/>
  <c r="I39" i="2"/>
  <c r="M39"/>
  <c r="R39"/>
  <c r="V39"/>
  <c r="O39"/>
  <c r="S39"/>
  <c r="W39"/>
  <c r="F39"/>
  <c r="F87" s="1"/>
  <c r="E39"/>
  <c r="T39"/>
  <c r="P39"/>
  <c r="H39"/>
  <c r="X39"/>
  <c r="K39"/>
  <c r="Q39"/>
  <c r="L39"/>
  <c r="J39"/>
  <c r="G39"/>
  <c r="G87" s="1"/>
  <c r="U39"/>
  <c r="N39"/>
  <c r="P42"/>
  <c r="T42"/>
  <c r="X42"/>
  <c r="F42"/>
  <c r="F90" s="1"/>
  <c r="O42"/>
  <c r="S42"/>
  <c r="W42"/>
  <c r="E42"/>
  <c r="L42"/>
  <c r="V42"/>
  <c r="R42"/>
  <c r="Q42"/>
  <c r="N42"/>
  <c r="K42"/>
  <c r="G42"/>
  <c r="G90" s="1"/>
  <c r="U42"/>
  <c r="H42"/>
  <c r="I42"/>
  <c r="M42"/>
  <c r="J42"/>
  <c r="O45"/>
  <c r="X45"/>
  <c r="M45"/>
  <c r="P45"/>
  <c r="I45"/>
  <c r="E45"/>
  <c r="S45"/>
  <c r="W45"/>
  <c r="G45"/>
  <c r="G93" s="1"/>
  <c r="J45"/>
  <c r="K45"/>
  <c r="F45"/>
  <c r="F93" s="1"/>
  <c r="T45"/>
  <c r="Q45"/>
  <c r="U45"/>
  <c r="L45"/>
  <c r="N45"/>
  <c r="H45"/>
  <c r="R45"/>
  <c r="V45"/>
  <c r="Q41"/>
  <c r="U41"/>
  <c r="H41"/>
  <c r="L41"/>
  <c r="P41"/>
  <c r="T41"/>
  <c r="X41"/>
  <c r="J41"/>
  <c r="N41"/>
  <c r="K41"/>
  <c r="G41"/>
  <c r="G89" s="1"/>
  <c r="E41"/>
  <c r="W41"/>
  <c r="V41"/>
  <c r="M41"/>
  <c r="O41"/>
  <c r="S41"/>
  <c r="R41"/>
  <c r="F41"/>
  <c r="F89" s="1"/>
  <c r="I41"/>
  <c r="E101" i="1"/>
  <c r="E119"/>
  <c r="N67" i="2"/>
  <c r="E125" i="1"/>
  <c r="E107"/>
  <c r="E105"/>
  <c r="E227"/>
  <c r="N74" i="2" s="1"/>
  <c r="E123" i="1"/>
  <c r="E104"/>
  <c r="E122"/>
  <c r="E226"/>
  <c r="N73" i="2" s="1"/>
  <c r="G222" i="1"/>
  <c r="P69" i="2" s="1"/>
  <c r="G100" i="1"/>
  <c r="M12" i="10" s="1"/>
  <c r="G118" i="1"/>
  <c r="M30" i="10" s="1"/>
  <c r="G124" i="1"/>
  <c r="M36" i="10" s="1"/>
  <c r="G228" i="1"/>
  <c r="P75" i="2" s="1"/>
  <c r="G106" i="1"/>
  <c r="M18" i="10" s="1"/>
  <c r="S50" i="2"/>
  <c r="W50"/>
  <c r="P50"/>
  <c r="X50"/>
  <c r="T50"/>
  <c r="F50"/>
  <c r="F98" s="1"/>
  <c r="E50"/>
  <c r="I50"/>
  <c r="H50"/>
  <c r="M50"/>
  <c r="L50"/>
  <c r="J50"/>
  <c r="O50"/>
  <c r="V50"/>
  <c r="U50"/>
  <c r="K50"/>
  <c r="Q50"/>
  <c r="R50"/>
  <c r="N50"/>
  <c r="G50"/>
  <c r="G98" s="1"/>
  <c r="I37"/>
  <c r="M37"/>
  <c r="R37"/>
  <c r="V37"/>
  <c r="H37"/>
  <c r="L37"/>
  <c r="F37"/>
  <c r="F85" s="1"/>
  <c r="O37"/>
  <c r="S37"/>
  <c r="W37"/>
  <c r="X37"/>
  <c r="K37"/>
  <c r="N37"/>
  <c r="E37"/>
  <c r="Q37"/>
  <c r="U37"/>
  <c r="J37"/>
  <c r="G37"/>
  <c r="G85" s="1"/>
  <c r="P37"/>
  <c r="T37"/>
  <c r="E109" i="1"/>
  <c r="E91"/>
  <c r="E84"/>
  <c r="G96"/>
  <c r="M8" i="10" s="1"/>
  <c r="G114" i="1"/>
  <c r="M26" i="10" s="1"/>
  <c r="G218" i="1"/>
  <c r="P65" i="2" s="1"/>
  <c r="E93" i="1"/>
  <c r="E111"/>
  <c r="E215"/>
  <c r="N62" i="2" s="1"/>
  <c r="G102" i="1"/>
  <c r="M14" i="10" s="1"/>
  <c r="G120" i="1"/>
  <c r="M32" i="10" s="1"/>
  <c r="E97" i="1"/>
  <c r="E115"/>
  <c r="E219"/>
  <c r="E92"/>
  <c r="E110"/>
  <c r="E214"/>
  <c r="N61" i="2" s="1"/>
  <c r="R52"/>
  <c r="V52"/>
  <c r="H52"/>
  <c r="L52"/>
  <c r="E52"/>
  <c r="W52"/>
  <c r="J52"/>
  <c r="M52"/>
  <c r="G52"/>
  <c r="G100" s="1"/>
  <c r="N52"/>
  <c r="U52"/>
  <c r="X52"/>
  <c r="P52"/>
  <c r="S52"/>
  <c r="T52"/>
  <c r="O52"/>
  <c r="F52"/>
  <c r="F100" s="1"/>
  <c r="Q52"/>
  <c r="I52"/>
  <c r="K52"/>
  <c r="F44"/>
  <c r="F92" s="1"/>
  <c r="H44"/>
  <c r="L44"/>
  <c r="O44"/>
  <c r="S44"/>
  <c r="W44"/>
  <c r="R44"/>
  <c r="V44"/>
  <c r="T44"/>
  <c r="I44"/>
  <c r="G44"/>
  <c r="G92" s="1"/>
  <c r="N44"/>
  <c r="P44"/>
  <c r="J44"/>
  <c r="E44"/>
  <c r="M44"/>
  <c r="K44"/>
  <c r="Q44"/>
  <c r="X44"/>
  <c r="U44"/>
  <c r="I46"/>
  <c r="M46"/>
  <c r="T46"/>
  <c r="X46"/>
  <c r="V46"/>
  <c r="R46"/>
  <c r="E46"/>
  <c r="W46"/>
  <c r="U46"/>
  <c r="Q46"/>
  <c r="S46"/>
  <c r="G46"/>
  <c r="G94" s="1"/>
  <c r="J46"/>
  <c r="O46"/>
  <c r="L46"/>
  <c r="F46"/>
  <c r="F94" s="1"/>
  <c r="N46"/>
  <c r="P46"/>
  <c r="H46"/>
  <c r="K46"/>
  <c r="O38"/>
  <c r="X38"/>
  <c r="E38"/>
  <c r="W38"/>
  <c r="H38"/>
  <c r="J38"/>
  <c r="T38"/>
  <c r="S38"/>
  <c r="P38"/>
  <c r="U38"/>
  <c r="L38"/>
  <c r="K38"/>
  <c r="R38"/>
  <c r="N38"/>
  <c r="I38"/>
  <c r="Q38"/>
  <c r="F38"/>
  <c r="F86" s="1"/>
  <c r="M38"/>
  <c r="V38"/>
  <c r="G38"/>
  <c r="G86" s="1"/>
  <c r="G101" i="1"/>
  <c r="M13" i="10" s="1"/>
  <c r="G119" i="1"/>
  <c r="M31" i="10" s="1"/>
  <c r="G94" i="1"/>
  <c r="M6" i="10" s="1"/>
  <c r="G112" i="1"/>
  <c r="M24" i="10" s="1"/>
  <c r="E98" i="1"/>
  <c r="E116"/>
  <c r="E95"/>
  <c r="E113"/>
  <c r="O60" i="2"/>
  <c r="F241" i="1"/>
  <c r="G98"/>
  <c r="M10" i="10" s="1"/>
  <c r="G116" i="1"/>
  <c r="M28" i="10" s="1"/>
  <c r="F112" i="1"/>
  <c r="L24" i="10" s="1"/>
  <c r="F94" i="1"/>
  <c r="L6" i="10" s="1"/>
  <c r="E94" i="1"/>
  <c r="E112"/>
  <c r="E216"/>
  <c r="F113"/>
  <c r="L25" i="10" s="1"/>
  <c r="F95" i="1"/>
  <c r="L7" i="10" s="1"/>
  <c r="E96" i="1"/>
  <c r="E114"/>
  <c r="G219"/>
  <c r="P66" i="2" s="1"/>
  <c r="G97" i="1"/>
  <c r="M9" i="10" s="1"/>
  <c r="G115" i="1"/>
  <c r="M27" i="10" s="1"/>
  <c r="G95" i="1"/>
  <c r="M7" i="10" s="1"/>
  <c r="G113" i="1"/>
  <c r="M25" i="10" s="1"/>
  <c r="G217" i="1"/>
  <c r="P64" i="2" s="1"/>
  <c r="F214" i="1"/>
  <c r="O61" i="2" s="1"/>
  <c r="E229" i="1"/>
  <c r="N76" i="2" s="1"/>
  <c r="H64" i="1"/>
  <c r="I11"/>
  <c r="H12"/>
  <c r="H212"/>
  <c r="H38"/>
  <c r="H133"/>
  <c r="H170" s="1"/>
  <c r="H89"/>
  <c r="F103"/>
  <c r="L15" i="10" s="1"/>
  <c r="F121" i="1"/>
  <c r="L33" i="10" s="1"/>
  <c r="F225" i="1"/>
  <c r="O72" i="2" s="1"/>
  <c r="E100" i="1"/>
  <c r="E118"/>
  <c r="E222"/>
  <c r="H43" i="2"/>
  <c r="J43"/>
  <c r="L43"/>
  <c r="N43"/>
  <c r="U43"/>
  <c r="T43"/>
  <c r="P43"/>
  <c r="Q43"/>
  <c r="X43"/>
  <c r="M43"/>
  <c r="K43"/>
  <c r="R43"/>
  <c r="F43"/>
  <c r="F91" s="1"/>
  <c r="E43"/>
  <c r="V43"/>
  <c r="G43"/>
  <c r="G91" s="1"/>
  <c r="W43"/>
  <c r="S43"/>
  <c r="O43"/>
  <c r="I43"/>
  <c r="G92" i="1"/>
  <c r="M4" i="10" s="1"/>
  <c r="G110" i="1"/>
  <c r="M22" i="10" s="1"/>
  <c r="G125" i="1"/>
  <c r="M37" i="10" s="1"/>
  <c r="G107" i="1"/>
  <c r="M19" i="10" s="1"/>
  <c r="F106" i="1"/>
  <c r="L18" i="10" s="1"/>
  <c r="F124" i="1"/>
  <c r="L36" i="10" s="1"/>
  <c r="G99" i="1"/>
  <c r="M11" i="10" s="1"/>
  <c r="G117" i="1"/>
  <c r="M29" i="10" s="1"/>
  <c r="E102" i="1"/>
  <c r="E120"/>
  <c r="E224"/>
  <c r="N71" i="2" s="1"/>
  <c r="F96" i="1"/>
  <c r="L8" i="10" s="1"/>
  <c r="F114" i="1"/>
  <c r="L26" i="10" s="1"/>
  <c r="F218" i="1"/>
  <c r="O65" i="2" s="1"/>
  <c r="G103" i="1"/>
  <c r="M15" i="10" s="1"/>
  <c r="G121" i="1"/>
  <c r="M33" i="10" s="1"/>
  <c r="H51" i="2"/>
  <c r="L51"/>
  <c r="R51"/>
  <c r="V51"/>
  <c r="O51"/>
  <c r="F51"/>
  <c r="F99" s="1"/>
  <c r="I51"/>
  <c r="M51"/>
  <c r="S51"/>
  <c r="W51"/>
  <c r="P51"/>
  <c r="J51"/>
  <c r="T51"/>
  <c r="X51"/>
  <c r="U51"/>
  <c r="N51"/>
  <c r="Q51"/>
  <c r="K51"/>
  <c r="G51"/>
  <c r="G99" s="1"/>
  <c r="E51"/>
  <c r="P49"/>
  <c r="H49"/>
  <c r="J49"/>
  <c r="L49"/>
  <c r="N49"/>
  <c r="I49"/>
  <c r="M49"/>
  <c r="T49"/>
  <c r="E49"/>
  <c r="X49"/>
  <c r="V49"/>
  <c r="W49"/>
  <c r="S49"/>
  <c r="G49"/>
  <c r="G97" s="1"/>
  <c r="Q49"/>
  <c r="O49"/>
  <c r="U49"/>
  <c r="F49"/>
  <c r="F97" s="1"/>
  <c r="K49"/>
  <c r="R49"/>
  <c r="V47"/>
  <c r="R47"/>
  <c r="W47"/>
  <c r="X47"/>
  <c r="P47"/>
  <c r="H47"/>
  <c r="F47"/>
  <c r="F95" s="1"/>
  <c r="I47"/>
  <c r="J47"/>
  <c r="G47"/>
  <c r="G95" s="1"/>
  <c r="Q47"/>
  <c r="S47"/>
  <c r="L47"/>
  <c r="E47"/>
  <c r="K47"/>
  <c r="U47"/>
  <c r="M47"/>
  <c r="T47"/>
  <c r="N47"/>
  <c r="O47"/>
  <c r="S40"/>
  <c r="J40"/>
  <c r="F40"/>
  <c r="F88" s="1"/>
  <c r="E40"/>
  <c r="H40"/>
  <c r="W40"/>
  <c r="L40"/>
  <c r="V40"/>
  <c r="G40"/>
  <c r="G88" s="1"/>
  <c r="I40"/>
  <c r="X40"/>
  <c r="R40"/>
  <c r="O40"/>
  <c r="K40"/>
  <c r="N40"/>
  <c r="U40"/>
  <c r="T40"/>
  <c r="P40"/>
  <c r="Q40"/>
  <c r="M40"/>
  <c r="G36"/>
  <c r="K36"/>
  <c r="E36"/>
  <c r="X36"/>
  <c r="T36"/>
  <c r="O36"/>
  <c r="W36"/>
  <c r="L36"/>
  <c r="J36"/>
  <c r="U36"/>
  <c r="R36"/>
  <c r="N36"/>
  <c r="Q36"/>
  <c r="M36"/>
  <c r="P36"/>
  <c r="S36"/>
  <c r="F36"/>
  <c r="V36"/>
  <c r="I36"/>
  <c r="H36"/>
  <c r="F99" i="1"/>
  <c r="L11" i="10" s="1"/>
  <c r="F117" i="1"/>
  <c r="L29" i="10" s="1"/>
  <c r="F109" i="1"/>
  <c r="L21" i="10" s="1"/>
  <c r="F84" i="1"/>
  <c r="F91"/>
  <c r="G109"/>
  <c r="M21" i="10" s="1"/>
  <c r="G91" i="1"/>
  <c r="G84"/>
  <c r="E103"/>
  <c r="E121"/>
  <c r="F101"/>
  <c r="L13" i="10" s="1"/>
  <c r="F119" i="1"/>
  <c r="L31" i="10" s="1"/>
  <c r="G215" i="1"/>
  <c r="P62" i="2" s="1"/>
  <c r="G93" i="1"/>
  <c r="M5" i="10" s="1"/>
  <c r="G111" i="1"/>
  <c r="M23" i="10" s="1"/>
  <c r="G227" i="1"/>
  <c r="P74" i="2" s="1"/>
  <c r="G105" i="1"/>
  <c r="M17" i="10" s="1"/>
  <c r="G123" i="1"/>
  <c r="M35" i="10" s="1"/>
  <c r="G224" i="1"/>
  <c r="P71" i="2" s="1"/>
  <c r="E217" i="1"/>
  <c r="G214"/>
  <c r="P61" i="2" s="1"/>
  <c r="F216" i="1"/>
  <c r="O63" i="2" s="1"/>
  <c r="F217" i="1"/>
  <c r="O64" i="2" s="1"/>
  <c r="E218" i="1"/>
  <c r="E179" l="1"/>
  <c r="E173"/>
  <c r="G177" i="2"/>
  <c r="G133"/>
  <c r="E216"/>
  <c r="E215"/>
  <c r="F186"/>
  <c r="F223" s="1"/>
  <c r="F183"/>
  <c r="F185"/>
  <c r="F222" s="1"/>
  <c r="F184"/>
  <c r="F221" s="1"/>
  <c r="F179"/>
  <c r="F216" s="1"/>
  <c r="F178"/>
  <c r="F215" s="1"/>
  <c r="F180"/>
  <c r="F182"/>
  <c r="F181"/>
  <c r="F218" s="1"/>
  <c r="F141" i="1"/>
  <c r="F139"/>
  <c r="F143"/>
  <c r="F136"/>
  <c r="F142"/>
  <c r="F179" s="1"/>
  <c r="F137"/>
  <c r="F138"/>
  <c r="F175" s="1"/>
  <c r="F135"/>
  <c r="F172" s="1"/>
  <c r="F140"/>
  <c r="I11" i="2"/>
  <c r="H214"/>
  <c r="H59"/>
  <c r="H132"/>
  <c r="H176"/>
  <c r="H35"/>
  <c r="H12"/>
  <c r="H213"/>
  <c r="H83"/>
  <c r="H95" s="1"/>
  <c r="H96"/>
  <c r="H164" s="1"/>
  <c r="N69" i="10" s="1"/>
  <c r="H88" i="2"/>
  <c r="H138" s="1"/>
  <c r="N43" i="10" s="1"/>
  <c r="H99" i="2"/>
  <c r="H149" s="1"/>
  <c r="N54" i="10" s="1"/>
  <c r="H91" i="2"/>
  <c r="H141" s="1"/>
  <c r="N46" i="10" s="1"/>
  <c r="H94" i="2"/>
  <c r="H162" s="1"/>
  <c r="N67" i="10" s="1"/>
  <c r="H100" i="2"/>
  <c r="H150" s="1"/>
  <c r="N55" i="10" s="1"/>
  <c r="H90" i="2"/>
  <c r="H140" s="1"/>
  <c r="N45" i="10" s="1"/>
  <c r="H101" i="2"/>
  <c r="H151" s="1"/>
  <c r="N56" i="10" s="1"/>
  <c r="E221" i="2"/>
  <c r="E176" i="1"/>
  <c r="H97" i="2"/>
  <c r="H147" s="1"/>
  <c r="N52" i="10" s="1"/>
  <c r="H98" i="2"/>
  <c r="H166" s="1"/>
  <c r="N71" i="10" s="1"/>
  <c r="H93" i="2"/>
  <c r="H161" s="1"/>
  <c r="N66" i="10" s="1"/>
  <c r="E217" i="2"/>
  <c r="E177" i="1"/>
  <c r="E174"/>
  <c r="E220" i="2"/>
  <c r="E219"/>
  <c r="H86"/>
  <c r="H136" s="1"/>
  <c r="N41" i="10" s="1"/>
  <c r="E223" i="2"/>
  <c r="E180" i="1"/>
  <c r="K33" i="10"/>
  <c r="V55" i="2"/>
  <c r="M55"/>
  <c r="O55"/>
  <c r="K55"/>
  <c r="E95"/>
  <c r="Z47"/>
  <c r="G145"/>
  <c r="M50" i="10" s="1"/>
  <c r="G163" i="2"/>
  <c r="M68" i="10" s="1"/>
  <c r="G147" i="2"/>
  <c r="M52" i="10" s="1"/>
  <c r="G165" i="2"/>
  <c r="M70" i="10" s="1"/>
  <c r="F149" i="2"/>
  <c r="L54" i="10" s="1"/>
  <c r="F167" i="2"/>
  <c r="L72" i="10" s="1"/>
  <c r="K24"/>
  <c r="O79" i="2"/>
  <c r="E86"/>
  <c r="Z38"/>
  <c r="E94"/>
  <c r="Z46"/>
  <c r="E92"/>
  <c r="Z44"/>
  <c r="G160"/>
  <c r="M65" i="10" s="1"/>
  <c r="G142" i="2"/>
  <c r="M47" i="10" s="1"/>
  <c r="K5"/>
  <c r="G148" i="2"/>
  <c r="M53" i="10" s="1"/>
  <c r="G166" i="2"/>
  <c r="M71" i="10" s="1"/>
  <c r="K35"/>
  <c r="K19"/>
  <c r="F139" i="2"/>
  <c r="L44" i="10" s="1"/>
  <c r="F157" i="2"/>
  <c r="L62" i="10" s="1"/>
  <c r="G139" i="2"/>
  <c r="M44" i="10" s="1"/>
  <c r="G157" i="2"/>
  <c r="M62" i="10" s="1"/>
  <c r="G140" i="2"/>
  <c r="M45" i="10" s="1"/>
  <c r="G158" i="2"/>
  <c r="M63" i="10" s="1"/>
  <c r="K18"/>
  <c r="K38"/>
  <c r="F146" i="2"/>
  <c r="L51" i="10" s="1"/>
  <c r="F164" i="2"/>
  <c r="L69" i="10" s="1"/>
  <c r="G151" i="2"/>
  <c r="M56" i="10" s="1"/>
  <c r="G169" i="2"/>
  <c r="M74" i="10" s="1"/>
  <c r="E101" i="2"/>
  <c r="Z53"/>
  <c r="G128" i="1"/>
  <c r="M3" i="10"/>
  <c r="I55" i="2"/>
  <c r="P55"/>
  <c r="R55"/>
  <c r="W55"/>
  <c r="E84"/>
  <c r="E55"/>
  <c r="Z36"/>
  <c r="F138"/>
  <c r="L43" i="10" s="1"/>
  <c r="F156" i="2"/>
  <c r="L61" i="10" s="1"/>
  <c r="F145" i="2"/>
  <c r="L50" i="10" s="1"/>
  <c r="F163" i="2"/>
  <c r="L68" i="10" s="1"/>
  <c r="G167" i="2"/>
  <c r="M72" i="10" s="1"/>
  <c r="G149" i="2"/>
  <c r="M54" i="10" s="1"/>
  <c r="G141" i="2"/>
  <c r="M46" i="10" s="1"/>
  <c r="G159" i="2"/>
  <c r="M64" i="10" s="1"/>
  <c r="N69" i="2"/>
  <c r="J11" i="1"/>
  <c r="I89"/>
  <c r="I38"/>
  <c r="I12"/>
  <c r="I133"/>
  <c r="I170" s="1"/>
  <c r="I212"/>
  <c r="I64"/>
  <c r="K8" i="10"/>
  <c r="K7"/>
  <c r="G136" i="2"/>
  <c r="M41" i="10" s="1"/>
  <c r="G154" i="2"/>
  <c r="M59" i="10" s="1"/>
  <c r="F144" i="2"/>
  <c r="L49" i="10" s="1"/>
  <c r="F162" i="2"/>
  <c r="L67" i="10" s="1"/>
  <c r="G144" i="2"/>
  <c r="M49" i="10" s="1"/>
  <c r="G162" i="2"/>
  <c r="M67" i="10" s="1"/>
  <c r="N66" i="2"/>
  <c r="K23" i="10"/>
  <c r="K21"/>
  <c r="E89" i="2"/>
  <c r="Z41"/>
  <c r="F143"/>
  <c r="L48" i="10" s="1"/>
  <c r="F161" i="2"/>
  <c r="L66" i="10" s="1"/>
  <c r="E90" i="2"/>
  <c r="Z42"/>
  <c r="F140"/>
  <c r="L45" i="10" s="1"/>
  <c r="F158" i="2"/>
  <c r="L63" i="10" s="1"/>
  <c r="F137" i="2"/>
  <c r="L42" i="10" s="1"/>
  <c r="F155" i="2"/>
  <c r="L60" i="10" s="1"/>
  <c r="N68" i="2"/>
  <c r="K20" i="10"/>
  <c r="G232" i="1"/>
  <c r="E232"/>
  <c r="N65" i="2"/>
  <c r="N64"/>
  <c r="U55"/>
  <c r="F165"/>
  <c r="L70" i="10" s="1"/>
  <c r="F147" i="2"/>
  <c r="L52" i="10" s="1"/>
  <c r="H69" i="1"/>
  <c r="H78"/>
  <c r="H80"/>
  <c r="H74"/>
  <c r="H75"/>
  <c r="H82"/>
  <c r="H70"/>
  <c r="H73"/>
  <c r="H72"/>
  <c r="H66"/>
  <c r="H77"/>
  <c r="H68"/>
  <c r="H81"/>
  <c r="H65"/>
  <c r="H76"/>
  <c r="H67"/>
  <c r="H79"/>
  <c r="H71"/>
  <c r="H84" i="2"/>
  <c r="H55"/>
  <c r="S55"/>
  <c r="N55"/>
  <c r="L55"/>
  <c r="X55"/>
  <c r="E88"/>
  <c r="Z40"/>
  <c r="E99"/>
  <c r="Z51"/>
  <c r="K14" i="10"/>
  <c r="F141" i="2"/>
  <c r="L46" i="10" s="1"/>
  <c r="F159" i="2"/>
  <c r="L64" i="10" s="1"/>
  <c r="K12"/>
  <c r="H90" i="1"/>
  <c r="H134"/>
  <c r="H171" s="1"/>
  <c r="H39"/>
  <c r="K26" i="10"/>
  <c r="N63" i="2"/>
  <c r="K25" i="10"/>
  <c r="K10"/>
  <c r="F136" i="2"/>
  <c r="L41" i="10" s="1"/>
  <c r="F154" i="2"/>
  <c r="L59" i="10" s="1"/>
  <c r="F142" i="2"/>
  <c r="L47" i="10" s="1"/>
  <c r="F160" i="2"/>
  <c r="L65" i="10" s="1"/>
  <c r="F150" i="2"/>
  <c r="L55" i="10" s="1"/>
  <c r="F168" i="2"/>
  <c r="L73" i="10" s="1"/>
  <c r="G150" i="2"/>
  <c r="M55" i="10" s="1"/>
  <c r="G168" i="2"/>
  <c r="M73" i="10" s="1"/>
  <c r="E100" i="2"/>
  <c r="Z52"/>
  <c r="K4" i="10"/>
  <c r="K9"/>
  <c r="E147" i="1"/>
  <c r="E152"/>
  <c r="E163"/>
  <c r="E158"/>
  <c r="K3" i="10"/>
  <c r="E155" i="1"/>
  <c r="E150"/>
  <c r="E144"/>
  <c r="E181" s="1"/>
  <c r="E166"/>
  <c r="E128"/>
  <c r="E160"/>
  <c r="E146"/>
  <c r="E157"/>
  <c r="E154"/>
  <c r="E151"/>
  <c r="E188" s="1"/>
  <c r="E153"/>
  <c r="E190" s="1"/>
  <c r="E159"/>
  <c r="E156"/>
  <c r="E193" s="1"/>
  <c r="E149"/>
  <c r="E165"/>
  <c r="E164"/>
  <c r="E162"/>
  <c r="E145"/>
  <c r="E161"/>
  <c r="E198" s="1"/>
  <c r="E148"/>
  <c r="E185" s="1"/>
  <c r="G135" i="2"/>
  <c r="M40" i="10" s="1"/>
  <c r="G153" i="2"/>
  <c r="M58" i="10" s="1"/>
  <c r="E85" i="2"/>
  <c r="Z37"/>
  <c r="F148"/>
  <c r="L53" i="10" s="1"/>
  <c r="F166" i="2"/>
  <c r="L71" i="10" s="1"/>
  <c r="K16"/>
  <c r="K17"/>
  <c r="K13"/>
  <c r="G143" i="2"/>
  <c r="M48" i="10" s="1"/>
  <c r="G161" i="2"/>
  <c r="M66" i="10" s="1"/>
  <c r="E87" i="2"/>
  <c r="Z39"/>
  <c r="K11" i="10"/>
  <c r="E96" i="2"/>
  <c r="Z48"/>
  <c r="F232" i="1"/>
  <c r="K15" i="10"/>
  <c r="L3"/>
  <c r="F128" i="1"/>
  <c r="F152"/>
  <c r="F161"/>
  <c r="F159"/>
  <c r="F145"/>
  <c r="F158"/>
  <c r="F164"/>
  <c r="F160"/>
  <c r="F156"/>
  <c r="F154"/>
  <c r="F191" s="1"/>
  <c r="F157"/>
  <c r="F153"/>
  <c r="F149"/>
  <c r="F150"/>
  <c r="F187" s="1"/>
  <c r="F166"/>
  <c r="F155"/>
  <c r="F151"/>
  <c r="F147"/>
  <c r="F184" s="1"/>
  <c r="F165"/>
  <c r="F202" s="1"/>
  <c r="F146"/>
  <c r="F162"/>
  <c r="F148"/>
  <c r="F185" s="1"/>
  <c r="F144"/>
  <c r="F181" s="1"/>
  <c r="F163"/>
  <c r="F84" i="2"/>
  <c r="F55"/>
  <c r="Q55"/>
  <c r="J55"/>
  <c r="T55"/>
  <c r="G84"/>
  <c r="G55"/>
  <c r="G138"/>
  <c r="M43" i="10" s="1"/>
  <c r="G156" i="2"/>
  <c r="M61" i="10" s="1"/>
  <c r="E97" i="2"/>
  <c r="Z49"/>
  <c r="K32" i="10"/>
  <c r="E91" i="2"/>
  <c r="Z43"/>
  <c r="K30" i="10"/>
  <c r="K6"/>
  <c r="K28"/>
  <c r="K22"/>
  <c r="K27"/>
  <c r="F135" i="2"/>
  <c r="L40" i="10" s="1"/>
  <c r="F153" i="2"/>
  <c r="L58" i="10" s="1"/>
  <c r="E98" i="2"/>
  <c r="Z50"/>
  <c r="K34" i="10"/>
  <c r="K37"/>
  <c r="K31"/>
  <c r="E93" i="2"/>
  <c r="Z45"/>
  <c r="G137"/>
  <c r="M42" i="10" s="1"/>
  <c r="G155" i="2"/>
  <c r="M60" i="10" s="1"/>
  <c r="K29"/>
  <c r="G135" i="1"/>
  <c r="G172" s="1"/>
  <c r="G139"/>
  <c r="G143"/>
  <c r="G147"/>
  <c r="G151"/>
  <c r="G155"/>
  <c r="G159"/>
  <c r="G163"/>
  <c r="G137"/>
  <c r="G144"/>
  <c r="G146"/>
  <c r="G153"/>
  <c r="G160"/>
  <c r="G162"/>
  <c r="G140"/>
  <c r="G142"/>
  <c r="G149"/>
  <c r="G156"/>
  <c r="G193" s="1"/>
  <c r="G158"/>
  <c r="G165"/>
  <c r="G136"/>
  <c r="G173" s="1"/>
  <c r="G138"/>
  <c r="G145"/>
  <c r="G152"/>
  <c r="G154"/>
  <c r="G161"/>
  <c r="G164"/>
  <c r="G148"/>
  <c r="G157"/>
  <c r="G166"/>
  <c r="G141"/>
  <c r="G178" s="1"/>
  <c r="G150"/>
  <c r="K36" i="10"/>
  <c r="P79" i="2"/>
  <c r="G146"/>
  <c r="M51" i="10" s="1"/>
  <c r="G164" i="2"/>
  <c r="M69" i="10" s="1"/>
  <c r="F151" i="2"/>
  <c r="L56" i="10" s="1"/>
  <c r="F169" i="2"/>
  <c r="L74" i="10" s="1"/>
  <c r="F180" i="1" l="1"/>
  <c r="F195"/>
  <c r="F189"/>
  <c r="H146" i="2"/>
  <c r="N51" i="10" s="1"/>
  <c r="H143" i="2"/>
  <c r="N48" i="10" s="1"/>
  <c r="H144" i="2"/>
  <c r="N49" i="10" s="1"/>
  <c r="H169" i="2"/>
  <c r="N74" i="10" s="1"/>
  <c r="H156" i="2"/>
  <c r="N61" i="10" s="1"/>
  <c r="H158" i="2"/>
  <c r="N63" i="10" s="1"/>
  <c r="H159" i="2"/>
  <c r="N64" i="10" s="1"/>
  <c r="H154" i="2"/>
  <c r="N59" i="10" s="1"/>
  <c r="H168" i="2"/>
  <c r="N73" i="10" s="1"/>
  <c r="H167" i="2"/>
  <c r="N72" i="10" s="1"/>
  <c r="H165" i="2"/>
  <c r="N70" i="10" s="1"/>
  <c r="H163" i="2"/>
  <c r="N68" i="10" s="1"/>
  <c r="H145" i="2"/>
  <c r="N50" i="10" s="1"/>
  <c r="H133" i="2"/>
  <c r="H177"/>
  <c r="G181"/>
  <c r="G218" s="1"/>
  <c r="G184"/>
  <c r="G186"/>
  <c r="G180"/>
  <c r="G182"/>
  <c r="G219" s="1"/>
  <c r="G183"/>
  <c r="G179"/>
  <c r="G185"/>
  <c r="G178"/>
  <c r="G215" s="1"/>
  <c r="F173" i="1"/>
  <c r="G186"/>
  <c r="E201"/>
  <c r="H87" i="2"/>
  <c r="H92"/>
  <c r="H89"/>
  <c r="H85"/>
  <c r="F177" i="1"/>
  <c r="F178"/>
  <c r="F220" i="2"/>
  <c r="J11"/>
  <c r="I12"/>
  <c r="I35"/>
  <c r="I214"/>
  <c r="I59"/>
  <c r="I132"/>
  <c r="I176"/>
  <c r="I213"/>
  <c r="I83"/>
  <c r="H148"/>
  <c r="N53" i="10" s="1"/>
  <c r="F174" i="1"/>
  <c r="F176"/>
  <c r="F217" i="2"/>
  <c r="G201" i="1"/>
  <c r="F219" i="2"/>
  <c r="G189" i="1"/>
  <c r="E194"/>
  <c r="F197"/>
  <c r="G198"/>
  <c r="G175"/>
  <c r="G181"/>
  <c r="G192"/>
  <c r="E200"/>
  <c r="E196"/>
  <c r="E203"/>
  <c r="G187"/>
  <c r="G179"/>
  <c r="G184"/>
  <c r="F200"/>
  <c r="F183"/>
  <c r="E184"/>
  <c r="G197"/>
  <c r="F199"/>
  <c r="F182"/>
  <c r="E182"/>
  <c r="E149" i="2"/>
  <c r="E167"/>
  <c r="E123"/>
  <c r="F123" s="1"/>
  <c r="G123" s="1"/>
  <c r="H123" s="1"/>
  <c r="H123" i="1"/>
  <c r="H105"/>
  <c r="H227"/>
  <c r="Q74" i="2" s="1"/>
  <c r="H98" i="1"/>
  <c r="H116"/>
  <c r="H220"/>
  <c r="I74"/>
  <c r="I78"/>
  <c r="I79"/>
  <c r="I82"/>
  <c r="I66"/>
  <c r="I69"/>
  <c r="I71"/>
  <c r="I67"/>
  <c r="I80"/>
  <c r="I77"/>
  <c r="I68"/>
  <c r="I73"/>
  <c r="I70"/>
  <c r="I75"/>
  <c r="I81"/>
  <c r="I65"/>
  <c r="I72"/>
  <c r="I76"/>
  <c r="E151" i="2"/>
  <c r="E169"/>
  <c r="E125"/>
  <c r="F125" s="1"/>
  <c r="G125" s="1"/>
  <c r="H125" s="1"/>
  <c r="E160"/>
  <c r="E142"/>
  <c r="E116"/>
  <c r="F116" s="1"/>
  <c r="G116" s="1"/>
  <c r="E136"/>
  <c r="E154"/>
  <c r="E110"/>
  <c r="F110" s="1"/>
  <c r="G110" s="1"/>
  <c r="H110" s="1"/>
  <c r="H136" i="1"/>
  <c r="H140"/>
  <c r="H135"/>
  <c r="H172" s="1"/>
  <c r="H142"/>
  <c r="H138"/>
  <c r="H141"/>
  <c r="H143"/>
  <c r="H139"/>
  <c r="H137"/>
  <c r="H174" s="1"/>
  <c r="H125"/>
  <c r="H107"/>
  <c r="H229"/>
  <c r="Q76" i="2" s="1"/>
  <c r="H101" i="1"/>
  <c r="H119"/>
  <c r="H223"/>
  <c r="Q70" i="2" s="1"/>
  <c r="H113" i="1"/>
  <c r="H95"/>
  <c r="H217"/>
  <c r="E143" i="2"/>
  <c r="E161"/>
  <c r="E117"/>
  <c r="F117" s="1"/>
  <c r="G117" s="1"/>
  <c r="H117" s="1"/>
  <c r="E137"/>
  <c r="E155"/>
  <c r="E111"/>
  <c r="F111" s="1"/>
  <c r="G111" s="1"/>
  <c r="E168"/>
  <c r="E150"/>
  <c r="E124"/>
  <c r="F124" s="1"/>
  <c r="G124" s="1"/>
  <c r="H124" s="1"/>
  <c r="H115" i="1"/>
  <c r="H97"/>
  <c r="H219"/>
  <c r="H109"/>
  <c r="H91"/>
  <c r="H84"/>
  <c r="H213"/>
  <c r="H92"/>
  <c r="H110"/>
  <c r="H214"/>
  <c r="Q61" i="2" s="1"/>
  <c r="H108" i="1"/>
  <c r="H230"/>
  <c r="Q77" i="2" s="1"/>
  <c r="H126" i="1"/>
  <c r="H226"/>
  <c r="Q73" i="2" s="1"/>
  <c r="H104" i="1"/>
  <c r="H122"/>
  <c r="E140" i="2"/>
  <c r="E158"/>
  <c r="E114"/>
  <c r="F114" s="1"/>
  <c r="G114" s="1"/>
  <c r="H114" s="1"/>
  <c r="E139"/>
  <c r="E157"/>
  <c r="E113"/>
  <c r="F113" s="1"/>
  <c r="G113" s="1"/>
  <c r="H113" s="1"/>
  <c r="I90" i="1"/>
  <c r="I134"/>
  <c r="I171" s="1"/>
  <c r="I39"/>
  <c r="E152" i="2"/>
  <c r="E134"/>
  <c r="E103"/>
  <c r="E108"/>
  <c r="G199" i="1"/>
  <c r="G176"/>
  <c r="G185"/>
  <c r="G182"/>
  <c r="G195"/>
  <c r="G177"/>
  <c r="G183"/>
  <c r="G196"/>
  <c r="G180"/>
  <c r="F203"/>
  <c r="F194"/>
  <c r="F201"/>
  <c r="F198"/>
  <c r="E199"/>
  <c r="E191"/>
  <c r="E192"/>
  <c r="E189"/>
  <c r="N79" i="2"/>
  <c r="E156"/>
  <c r="E138"/>
  <c r="E112"/>
  <c r="F112" s="1"/>
  <c r="G112" s="1"/>
  <c r="H112" s="1"/>
  <c r="H134"/>
  <c r="H152"/>
  <c r="N57" i="10" s="1"/>
  <c r="H102" i="1"/>
  <c r="H120"/>
  <c r="H224"/>
  <c r="Q71" i="2" s="1"/>
  <c r="H103" i="1"/>
  <c r="H121"/>
  <c r="H225"/>
  <c r="Q72" i="2" s="1"/>
  <c r="H96" i="1"/>
  <c r="H114"/>
  <c r="H218"/>
  <c r="H106"/>
  <c r="H124"/>
  <c r="H228"/>
  <c r="Q75" i="2" s="1"/>
  <c r="K11" i="1"/>
  <c r="J64"/>
  <c r="J12"/>
  <c r="J212"/>
  <c r="J89"/>
  <c r="J38"/>
  <c r="J133"/>
  <c r="J170" s="1"/>
  <c r="E144" i="2"/>
  <c r="E162"/>
  <c r="E118"/>
  <c r="F118" s="1"/>
  <c r="G118" s="1"/>
  <c r="H118" s="1"/>
  <c r="E145"/>
  <c r="E163"/>
  <c r="E119"/>
  <c r="F119" s="1"/>
  <c r="G119" s="1"/>
  <c r="H119" s="1"/>
  <c r="G202" i="1"/>
  <c r="G190"/>
  <c r="G200"/>
  <c r="F192"/>
  <c r="F190"/>
  <c r="F196"/>
  <c r="E186"/>
  <c r="E197"/>
  <c r="E187"/>
  <c r="Z55" i="2"/>
  <c r="E148"/>
  <c r="E166"/>
  <c r="E122"/>
  <c r="F122" s="1"/>
  <c r="G122" s="1"/>
  <c r="H122" s="1"/>
  <c r="E141"/>
  <c r="E115"/>
  <c r="F115" s="1"/>
  <c r="G115" s="1"/>
  <c r="H115" s="1"/>
  <c r="E159"/>
  <c r="E147"/>
  <c r="E165"/>
  <c r="E121"/>
  <c r="F121" s="1"/>
  <c r="G121" s="1"/>
  <c r="H121" s="1"/>
  <c r="G134"/>
  <c r="G152"/>
  <c r="M57" i="10" s="1"/>
  <c r="G103" i="2"/>
  <c r="F134"/>
  <c r="F152"/>
  <c r="L57" i="10" s="1"/>
  <c r="F103" i="2"/>
  <c r="E164"/>
  <c r="E146"/>
  <c r="E120"/>
  <c r="F120" s="1"/>
  <c r="G120" s="1"/>
  <c r="H120" s="1"/>
  <c r="E135"/>
  <c r="E153"/>
  <c r="E109"/>
  <c r="F109" s="1"/>
  <c r="G109" s="1"/>
  <c r="H111" i="1"/>
  <c r="H93"/>
  <c r="H215"/>
  <c r="Q62" i="2" s="1"/>
  <c r="H94" i="1"/>
  <c r="H112"/>
  <c r="H216"/>
  <c r="H99"/>
  <c r="H117"/>
  <c r="H221"/>
  <c r="H100"/>
  <c r="H118"/>
  <c r="H222"/>
  <c r="G194"/>
  <c r="G203"/>
  <c r="G191"/>
  <c r="G174"/>
  <c r="G188"/>
  <c r="F188"/>
  <c r="F186"/>
  <c r="F193"/>
  <c r="E202"/>
  <c r="E183"/>
  <c r="E195"/>
  <c r="G223" i="2" l="1"/>
  <c r="G221"/>
  <c r="H111"/>
  <c r="H103"/>
  <c r="H109"/>
  <c r="I101"/>
  <c r="I98"/>
  <c r="I122" s="1"/>
  <c r="I88"/>
  <c r="I112" s="1"/>
  <c r="I89"/>
  <c r="I113" s="1"/>
  <c r="I87"/>
  <c r="I97"/>
  <c r="I121" s="1"/>
  <c r="I85"/>
  <c r="I84"/>
  <c r="I100"/>
  <c r="I99"/>
  <c r="I123" s="1"/>
  <c r="I94"/>
  <c r="I91"/>
  <c r="I115" s="1"/>
  <c r="I86"/>
  <c r="I93"/>
  <c r="I117" s="1"/>
  <c r="I90"/>
  <c r="I114" s="1"/>
  <c r="I95"/>
  <c r="I119" s="1"/>
  <c r="I92"/>
  <c r="I96"/>
  <c r="I120" s="1"/>
  <c r="K11"/>
  <c r="J176"/>
  <c r="J35"/>
  <c r="J12"/>
  <c r="J214"/>
  <c r="J132"/>
  <c r="J213"/>
  <c r="J59"/>
  <c r="J83"/>
  <c r="H153"/>
  <c r="N58" i="10" s="1"/>
  <c r="H135" i="2"/>
  <c r="N40" i="10" s="1"/>
  <c r="H179" i="2"/>
  <c r="H185"/>
  <c r="H181"/>
  <c r="H218" s="1"/>
  <c r="H178"/>
  <c r="H215" s="1"/>
  <c r="H180"/>
  <c r="H217" s="1"/>
  <c r="H182"/>
  <c r="H219" s="1"/>
  <c r="H183"/>
  <c r="H186"/>
  <c r="H223" s="1"/>
  <c r="H184"/>
  <c r="I118"/>
  <c r="H116"/>
  <c r="G216"/>
  <c r="H142"/>
  <c r="N47" i="10" s="1"/>
  <c r="H160" i="2"/>
  <c r="N65" i="10" s="1"/>
  <c r="H139" i="2"/>
  <c r="N44" i="10" s="1"/>
  <c r="H157" i="2"/>
  <c r="N62" i="10" s="1"/>
  <c r="I133" i="2"/>
  <c r="I177"/>
  <c r="H155"/>
  <c r="N60" i="10" s="1"/>
  <c r="H137" i="2"/>
  <c r="N42" i="10" s="1"/>
  <c r="G220" i="2"/>
  <c r="E205" i="1"/>
  <c r="E206" s="1"/>
  <c r="H152"/>
  <c r="H176"/>
  <c r="H179"/>
  <c r="G222" i="2"/>
  <c r="G217"/>
  <c r="K71" i="10"/>
  <c r="K62"/>
  <c r="K45"/>
  <c r="K41"/>
  <c r="K68"/>
  <c r="K49"/>
  <c r="K57"/>
  <c r="K73"/>
  <c r="K48"/>
  <c r="K65"/>
  <c r="K72"/>
  <c r="K40"/>
  <c r="K70"/>
  <c r="K46"/>
  <c r="K67"/>
  <c r="K61"/>
  <c r="K55"/>
  <c r="K42"/>
  <c r="K66"/>
  <c r="K47"/>
  <c r="K56"/>
  <c r="G205" i="1"/>
  <c r="F205"/>
  <c r="H177"/>
  <c r="K51" i="10"/>
  <c r="K64"/>
  <c r="K50"/>
  <c r="K54"/>
  <c r="K52"/>
  <c r="K63"/>
  <c r="K59"/>
  <c r="K58"/>
  <c r="K69"/>
  <c r="K53"/>
  <c r="K43"/>
  <c r="K44"/>
  <c r="K60"/>
  <c r="K74"/>
  <c r="H180" i="1"/>
  <c r="N29" i="10"/>
  <c r="N5"/>
  <c r="J72" i="1"/>
  <c r="J79"/>
  <c r="J77"/>
  <c r="J74"/>
  <c r="J75"/>
  <c r="J70"/>
  <c r="J82"/>
  <c r="J78"/>
  <c r="J71"/>
  <c r="J67"/>
  <c r="J80"/>
  <c r="J66"/>
  <c r="J81"/>
  <c r="J76"/>
  <c r="J69"/>
  <c r="J73"/>
  <c r="J65"/>
  <c r="J68"/>
  <c r="N32" i="10"/>
  <c r="N39"/>
  <c r="H187" i="2"/>
  <c r="N31" i="10"/>
  <c r="M39"/>
  <c r="G196" i="2"/>
  <c r="G198"/>
  <c r="G206"/>
  <c r="G209"/>
  <c r="G200"/>
  <c r="G171"/>
  <c r="G192"/>
  <c r="G205"/>
  <c r="G202"/>
  <c r="G187"/>
  <c r="G224" s="1"/>
  <c r="G188"/>
  <c r="G190"/>
  <c r="G193"/>
  <c r="G201"/>
  <c r="G189"/>
  <c r="G199"/>
  <c r="G207"/>
  <c r="G208"/>
  <c r="G197"/>
  <c r="G194"/>
  <c r="G195"/>
  <c r="G203"/>
  <c r="G204"/>
  <c r="G191"/>
  <c r="G228" s="1"/>
  <c r="N16" i="10"/>
  <c r="N22"/>
  <c r="Q66" i="2"/>
  <c r="I125" i="1"/>
  <c r="O37" i="10" s="1"/>
  <c r="I107" i="1"/>
  <c r="O19" i="10" s="1"/>
  <c r="I229" i="1"/>
  <c r="R76" i="2" s="1"/>
  <c r="I94" i="1"/>
  <c r="O6" i="10" s="1"/>
  <c r="I112" i="1"/>
  <c r="O24" i="10" s="1"/>
  <c r="I216" i="1"/>
  <c r="R63" i="2" s="1"/>
  <c r="I97" i="1"/>
  <c r="O9" i="10" s="1"/>
  <c r="I115" i="1"/>
  <c r="O27" i="10" s="1"/>
  <c r="I219" i="1"/>
  <c r="R66" i="2" s="1"/>
  <c r="I105" i="1"/>
  <c r="O17" i="10" s="1"/>
  <c r="I123" i="1"/>
  <c r="O35" i="10" s="1"/>
  <c r="I227" i="1"/>
  <c r="R74" i="2" s="1"/>
  <c r="Q67"/>
  <c r="H166" i="1"/>
  <c r="H155"/>
  <c r="H157"/>
  <c r="H163"/>
  <c r="H145"/>
  <c r="H151"/>
  <c r="H189" s="1"/>
  <c r="H164"/>
  <c r="H148"/>
  <c r="N30" i="10"/>
  <c r="N36"/>
  <c r="N33"/>
  <c r="N7"/>
  <c r="N19"/>
  <c r="N12"/>
  <c r="N11"/>
  <c r="N6"/>
  <c r="N23"/>
  <c r="L11" i="1"/>
  <c r="K12"/>
  <c r="K212"/>
  <c r="K89"/>
  <c r="K38"/>
  <c r="K133"/>
  <c r="K170" s="1"/>
  <c r="K64"/>
  <c r="N18" i="10"/>
  <c r="N8"/>
  <c r="N15"/>
  <c r="N14"/>
  <c r="K39"/>
  <c r="E187" i="2"/>
  <c r="E224" s="1"/>
  <c r="E191"/>
  <c r="E195"/>
  <c r="E199"/>
  <c r="E203"/>
  <c r="E207"/>
  <c r="E189"/>
  <c r="E194"/>
  <c r="E200"/>
  <c r="E205"/>
  <c r="E188"/>
  <c r="E193"/>
  <c r="E198"/>
  <c r="E204"/>
  <c r="E209"/>
  <c r="E171"/>
  <c r="E192"/>
  <c r="E197"/>
  <c r="E202"/>
  <c r="E208"/>
  <c r="E190"/>
  <c r="E206"/>
  <c r="E243" s="1"/>
  <c r="E196"/>
  <c r="E201"/>
  <c r="I137" i="1"/>
  <c r="I141"/>
  <c r="I138"/>
  <c r="I175" s="1"/>
  <c r="I140"/>
  <c r="I136"/>
  <c r="I143"/>
  <c r="I139"/>
  <c r="I176" s="1"/>
  <c r="I142"/>
  <c r="I179" s="1"/>
  <c r="I135"/>
  <c r="I172" s="1"/>
  <c r="N34" i="10"/>
  <c r="N38"/>
  <c r="Q60" i="2"/>
  <c r="H232" i="1"/>
  <c r="H241"/>
  <c r="N25" i="10"/>
  <c r="N13"/>
  <c r="N37"/>
  <c r="I109" i="1"/>
  <c r="O21" i="10" s="1"/>
  <c r="I91" i="1"/>
  <c r="I84"/>
  <c r="I213"/>
  <c r="I99"/>
  <c r="O11" i="10" s="1"/>
  <c r="I117" i="1"/>
  <c r="O29" i="10" s="1"/>
  <c r="I221" i="1"/>
  <c r="R68" i="2" s="1"/>
  <c r="I93" i="1"/>
  <c r="O5" i="10" s="1"/>
  <c r="I111" i="1"/>
  <c r="O23" i="10" s="1"/>
  <c r="I215" i="1"/>
  <c r="R62" i="2" s="1"/>
  <c r="I126" i="1"/>
  <c r="O38" i="10" s="1"/>
  <c r="I108" i="1"/>
  <c r="O20" i="10" s="1"/>
  <c r="I230" i="1"/>
  <c r="R77" i="2" s="1"/>
  <c r="H153" i="1"/>
  <c r="H190" s="1"/>
  <c r="H154"/>
  <c r="H156"/>
  <c r="H159"/>
  <c r="H178"/>
  <c r="H147"/>
  <c r="H158"/>
  <c r="H173"/>
  <c r="N24" i="10"/>
  <c r="L39"/>
  <c r="F171" i="2"/>
  <c r="F201"/>
  <c r="F208"/>
  <c r="F195"/>
  <c r="F203"/>
  <c r="F196"/>
  <c r="F204"/>
  <c r="F193"/>
  <c r="F194"/>
  <c r="F202"/>
  <c r="F239" s="1"/>
  <c r="F197"/>
  <c r="F191"/>
  <c r="F189"/>
  <c r="F187"/>
  <c r="F224" s="1"/>
  <c r="F190"/>
  <c r="F192"/>
  <c r="F200"/>
  <c r="F188"/>
  <c r="F198"/>
  <c r="F206"/>
  <c r="F205"/>
  <c r="F209"/>
  <c r="F199"/>
  <c r="F207"/>
  <c r="F244" s="1"/>
  <c r="N26" i="10"/>
  <c r="N21"/>
  <c r="N27"/>
  <c r="I98" i="1"/>
  <c r="O10" i="10" s="1"/>
  <c r="I116" i="1"/>
  <c r="O28" i="10" s="1"/>
  <c r="I220" i="1"/>
  <c r="R67" i="2" s="1"/>
  <c r="I96" i="1"/>
  <c r="O8" i="10" s="1"/>
  <c r="I114" i="1"/>
  <c r="O26" i="10" s="1"/>
  <c r="I218" i="1"/>
  <c r="R65" i="2" s="1"/>
  <c r="I124" i="1"/>
  <c r="O36" i="10" s="1"/>
  <c r="I106" i="1"/>
  <c r="O18" i="10" s="1"/>
  <c r="I228" i="1"/>
  <c r="R75" i="2" s="1"/>
  <c r="I92" i="1"/>
  <c r="O4" i="10" s="1"/>
  <c r="I110" i="1"/>
  <c r="O22" i="10" s="1"/>
  <c r="I214" i="1"/>
  <c r="R61" i="2" s="1"/>
  <c r="I100" i="1"/>
  <c r="O12" i="10" s="1"/>
  <c r="I118" i="1"/>
  <c r="O30" i="10" s="1"/>
  <c r="I222" i="1"/>
  <c r="R69" i="2" s="1"/>
  <c r="N10" i="10"/>
  <c r="N35"/>
  <c r="Q69" i="2"/>
  <c r="Q68"/>
  <c r="Q63"/>
  <c r="J134" i="1"/>
  <c r="J171" s="1"/>
  <c r="J90"/>
  <c r="J39"/>
  <c r="Q65" i="2"/>
  <c r="F108"/>
  <c r="E127"/>
  <c r="N20" i="10"/>
  <c r="N4"/>
  <c r="N3"/>
  <c r="H128" i="1"/>
  <c r="N9" i="10"/>
  <c r="Q64" i="2"/>
  <c r="I102" i="1"/>
  <c r="O14" i="10" s="1"/>
  <c r="I120" i="1"/>
  <c r="O32" i="10" s="1"/>
  <c r="I224" i="1"/>
  <c r="R71" i="2" s="1"/>
  <c r="I101" i="1"/>
  <c r="O13" i="10" s="1"/>
  <c r="I119" i="1"/>
  <c r="O31" i="10" s="1"/>
  <c r="I223" i="1"/>
  <c r="R70" i="2" s="1"/>
  <c r="I103" i="1"/>
  <c r="O15" i="10" s="1"/>
  <c r="I121" i="1"/>
  <c r="O33" i="10" s="1"/>
  <c r="I225" i="1"/>
  <c r="R72" i="2" s="1"/>
  <c r="I217" i="1"/>
  <c r="R64" i="2" s="1"/>
  <c r="I95" i="1"/>
  <c r="O7" i="10" s="1"/>
  <c r="I113" i="1"/>
  <c r="O25" i="10" s="1"/>
  <c r="I104" i="1"/>
  <c r="O16" i="10" s="1"/>
  <c r="I122" i="1"/>
  <c r="O34" i="10" s="1"/>
  <c r="I226" i="1"/>
  <c r="R73" i="2" s="1"/>
  <c r="N28" i="10"/>
  <c r="N17"/>
  <c r="H165" i="1"/>
  <c r="H202" s="1"/>
  <c r="H162"/>
  <c r="H146"/>
  <c r="H150"/>
  <c r="H161"/>
  <c r="H175"/>
  <c r="H149"/>
  <c r="H186" s="1"/>
  <c r="H160"/>
  <c r="H144"/>
  <c r="H181" s="1"/>
  <c r="F206" l="1"/>
  <c r="G206" s="1"/>
  <c r="H222" i="2"/>
  <c r="I111"/>
  <c r="E233"/>
  <c r="F229"/>
  <c r="H207"/>
  <c r="I109"/>
  <c r="H188"/>
  <c r="H225" s="1"/>
  <c r="H204"/>
  <c r="H200"/>
  <c r="H192"/>
  <c r="H196"/>
  <c r="I160"/>
  <c r="O65" i="10" s="1"/>
  <c r="I142" i="2"/>
  <c r="O47" i="10" s="1"/>
  <c r="I154" i="2"/>
  <c r="O59" i="10" s="1"/>
  <c r="I136" i="2"/>
  <c r="O41" i="10" s="1"/>
  <c r="I150" i="2"/>
  <c r="O55" i="10" s="1"/>
  <c r="I168" i="2"/>
  <c r="O73" i="10" s="1"/>
  <c r="I155" i="2"/>
  <c r="O60" i="10" s="1"/>
  <c r="I137" i="2"/>
  <c r="O42" i="10" s="1"/>
  <c r="I169" i="2"/>
  <c r="O74" i="10" s="1"/>
  <c r="I151" i="2"/>
  <c r="O56" i="10" s="1"/>
  <c r="I186" i="2"/>
  <c r="I179"/>
  <c r="I181"/>
  <c r="I183"/>
  <c r="I182"/>
  <c r="I184"/>
  <c r="I178"/>
  <c r="I215" s="1"/>
  <c r="I180"/>
  <c r="I217" s="1"/>
  <c r="I185"/>
  <c r="I222" s="1"/>
  <c r="J133"/>
  <c r="J177"/>
  <c r="I164"/>
  <c r="O69" i="10" s="1"/>
  <c r="I146" i="2"/>
  <c r="O51" i="10" s="1"/>
  <c r="I143" i="2"/>
  <c r="O48" i="10" s="1"/>
  <c r="I161" i="2"/>
  <c r="O66" i="10" s="1"/>
  <c r="I149" i="2"/>
  <c r="O54" i="10" s="1"/>
  <c r="I167" i="2"/>
  <c r="O72" i="10" s="1"/>
  <c r="I165" i="2"/>
  <c r="O70" i="10" s="1"/>
  <c r="I147" i="2"/>
  <c r="O52" i="10" s="1"/>
  <c r="I166" i="2"/>
  <c r="O71" i="10" s="1"/>
  <c r="I148" i="2"/>
  <c r="O53" i="10" s="1"/>
  <c r="H201" i="1"/>
  <c r="H193" i="2"/>
  <c r="H203"/>
  <c r="H199"/>
  <c r="H198"/>
  <c r="H208"/>
  <c r="H245" s="1"/>
  <c r="H205"/>
  <c r="I124"/>
  <c r="H221"/>
  <c r="H216"/>
  <c r="J95"/>
  <c r="J119" s="1"/>
  <c r="J91"/>
  <c r="J115" s="1"/>
  <c r="J93"/>
  <c r="J97"/>
  <c r="J121" s="1"/>
  <c r="J99"/>
  <c r="J123" s="1"/>
  <c r="J86"/>
  <c r="J92"/>
  <c r="J90"/>
  <c r="J114" s="1"/>
  <c r="J100"/>
  <c r="J98"/>
  <c r="J122" s="1"/>
  <c r="J101"/>
  <c r="J84"/>
  <c r="J87"/>
  <c r="J96"/>
  <c r="J88"/>
  <c r="J112" s="1"/>
  <c r="J85"/>
  <c r="J94"/>
  <c r="J89"/>
  <c r="L11"/>
  <c r="K213"/>
  <c r="K132"/>
  <c r="K176"/>
  <c r="K214"/>
  <c r="K59"/>
  <c r="K12"/>
  <c r="K35"/>
  <c r="K83"/>
  <c r="I158"/>
  <c r="O63" i="10" s="1"/>
  <c r="I140" i="2"/>
  <c r="O45" i="10" s="1"/>
  <c r="I144" i="2"/>
  <c r="O49" i="10" s="1"/>
  <c r="I162" i="2"/>
  <c r="O67" i="10" s="1"/>
  <c r="I153" i="2"/>
  <c r="O58" i="10" s="1"/>
  <c r="I135" i="2"/>
  <c r="O40" i="10" s="1"/>
  <c r="I156" i="2"/>
  <c r="O61" i="10" s="1"/>
  <c r="I138" i="2"/>
  <c r="O43" i="10" s="1"/>
  <c r="H206" i="2"/>
  <c r="H244" s="1"/>
  <c r="H194"/>
  <c r="H191"/>
  <c r="H209"/>
  <c r="H202"/>
  <c r="H171"/>
  <c r="J113"/>
  <c r="I145"/>
  <c r="O50" i="10" s="1"/>
  <c r="I163" i="2"/>
  <c r="O68" i="10" s="1"/>
  <c r="I159" i="2"/>
  <c r="O64" i="10" s="1"/>
  <c r="I141" i="2"/>
  <c r="O46" i="10" s="1"/>
  <c r="I152" i="2"/>
  <c r="O57" i="10" s="1"/>
  <c r="I103" i="2"/>
  <c r="I134"/>
  <c r="I157"/>
  <c r="O62" i="10" s="1"/>
  <c r="I139" i="2"/>
  <c r="O44" i="10" s="1"/>
  <c r="H193" i="1"/>
  <c r="H190" i="2"/>
  <c r="H189"/>
  <c r="H224"/>
  <c r="H201"/>
  <c r="H238" s="1"/>
  <c r="H195"/>
  <c r="H197"/>
  <c r="I125"/>
  <c r="I110"/>
  <c r="I116"/>
  <c r="H220"/>
  <c r="G226"/>
  <c r="F235"/>
  <c r="E239"/>
  <c r="F243"/>
  <c r="F232"/>
  <c r="G244"/>
  <c r="G230"/>
  <c r="G239"/>
  <c r="F227"/>
  <c r="F241"/>
  <c r="E246"/>
  <c r="E232"/>
  <c r="G227"/>
  <c r="H198" i="1"/>
  <c r="F246" i="2"/>
  <c r="F233"/>
  <c r="F238"/>
  <c r="H196" i="1"/>
  <c r="G231" i="2"/>
  <c r="G236"/>
  <c r="G242"/>
  <c r="G246"/>
  <c r="H195" i="1"/>
  <c r="I173"/>
  <c r="I174"/>
  <c r="F225" i="2"/>
  <c r="F236"/>
  <c r="F228"/>
  <c r="E245"/>
  <c r="G240"/>
  <c r="F242"/>
  <c r="E227"/>
  <c r="E229"/>
  <c r="E235"/>
  <c r="E237"/>
  <c r="E240"/>
  <c r="G234"/>
  <c r="G225"/>
  <c r="J99" i="1"/>
  <c r="P11" i="10" s="1"/>
  <c r="J117" i="1"/>
  <c r="P29" i="10" s="1"/>
  <c r="J221" i="1"/>
  <c r="J110"/>
  <c r="P22" i="10" s="1"/>
  <c r="J92" i="1"/>
  <c r="P4" i="10" s="1"/>
  <c r="J214" i="1"/>
  <c r="S61" i="2" s="1"/>
  <c r="J226" i="1"/>
  <c r="S73" i="2" s="1"/>
  <c r="J122" i="1"/>
  <c r="J104"/>
  <c r="P16" i="10" s="1"/>
  <c r="J118" i="1"/>
  <c r="P30" i="10" s="1"/>
  <c r="J100" i="1"/>
  <c r="P12" i="10" s="1"/>
  <c r="J222" i="1"/>
  <c r="O3" i="10"/>
  <c r="I128" i="1"/>
  <c r="Q79" i="2"/>
  <c r="K134" i="1"/>
  <c r="K171" s="1"/>
  <c r="K90"/>
  <c r="K39"/>
  <c r="J109"/>
  <c r="J91"/>
  <c r="J84"/>
  <c r="J213"/>
  <c r="J125"/>
  <c r="J107"/>
  <c r="J229"/>
  <c r="S76" i="2" s="1"/>
  <c r="J97" i="1"/>
  <c r="J115"/>
  <c r="P27" i="10" s="1"/>
  <c r="J219" i="1"/>
  <c r="S66" i="2" s="1"/>
  <c r="J101" i="1"/>
  <c r="P13" i="10" s="1"/>
  <c r="J119" i="1"/>
  <c r="P31" i="10" s="1"/>
  <c r="J223" i="1"/>
  <c r="S70" i="2" s="1"/>
  <c r="J220" i="1"/>
  <c r="S67" i="2" s="1"/>
  <c r="J98" i="1"/>
  <c r="J116"/>
  <c r="P28" i="10" s="1"/>
  <c r="H199" i="1"/>
  <c r="F234" i="2"/>
  <c r="F245"/>
  <c r="I151" i="1"/>
  <c r="I164"/>
  <c r="I146"/>
  <c r="I152"/>
  <c r="I163"/>
  <c r="I177"/>
  <c r="I157"/>
  <c r="I178"/>
  <c r="E234" i="2"/>
  <c r="E241"/>
  <c r="E242"/>
  <c r="E244"/>
  <c r="E228"/>
  <c r="H188" i="1"/>
  <c r="H192"/>
  <c r="G232" i="2"/>
  <c r="G237"/>
  <c r="G233"/>
  <c r="F127"/>
  <c r="G108"/>
  <c r="K72" i="1"/>
  <c r="K69"/>
  <c r="K67"/>
  <c r="K70"/>
  <c r="K82"/>
  <c r="K79"/>
  <c r="K74"/>
  <c r="K71"/>
  <c r="K68"/>
  <c r="K73"/>
  <c r="K81"/>
  <c r="K65"/>
  <c r="K75"/>
  <c r="K80"/>
  <c r="K76"/>
  <c r="K77"/>
  <c r="K66"/>
  <c r="K78"/>
  <c r="J94"/>
  <c r="P6" i="10" s="1"/>
  <c r="J112" i="1"/>
  <c r="J216"/>
  <c r="J102"/>
  <c r="P14" i="10" s="1"/>
  <c r="J120" i="1"/>
  <c r="J224"/>
  <c r="S71" i="2" s="1"/>
  <c r="J111" i="1"/>
  <c r="P23" i="10" s="1"/>
  <c r="J93" i="1"/>
  <c r="J215"/>
  <c r="S62" i="2" s="1"/>
  <c r="J114" i="1"/>
  <c r="J96"/>
  <c r="P8" i="10" s="1"/>
  <c r="J218" i="1"/>
  <c r="J123"/>
  <c r="J105"/>
  <c r="J227"/>
  <c r="S74" i="2" s="1"/>
  <c r="I162" i="1"/>
  <c r="I150"/>
  <c r="I153"/>
  <c r="H183"/>
  <c r="F230" i="2"/>
  <c r="H184" i="1"/>
  <c r="I160"/>
  <c r="I158"/>
  <c r="I148"/>
  <c r="I159"/>
  <c r="I147"/>
  <c r="I184" s="1"/>
  <c r="I161"/>
  <c r="I145"/>
  <c r="E225" i="2"/>
  <c r="E226"/>
  <c r="H194" i="1"/>
  <c r="H203"/>
  <c r="G245" i="2"/>
  <c r="G238"/>
  <c r="G235"/>
  <c r="L64" i="1"/>
  <c r="M11"/>
  <c r="L12"/>
  <c r="L133"/>
  <c r="L170" s="1"/>
  <c r="L38"/>
  <c r="L212"/>
  <c r="L89"/>
  <c r="J138"/>
  <c r="J142"/>
  <c r="J136"/>
  <c r="J143"/>
  <c r="J180" s="1"/>
  <c r="J139"/>
  <c r="J176" s="1"/>
  <c r="J141"/>
  <c r="J135"/>
  <c r="J172" s="1"/>
  <c r="J137"/>
  <c r="J140"/>
  <c r="R60" i="2"/>
  <c r="I232" i="1"/>
  <c r="I241"/>
  <c r="J95"/>
  <c r="P7" i="10" s="1"/>
  <c r="J113" i="1"/>
  <c r="P25" i="10" s="1"/>
  <c r="J217" i="1"/>
  <c r="J106"/>
  <c r="J124"/>
  <c r="P36" i="10" s="1"/>
  <c r="J228" i="1"/>
  <c r="S75" i="2" s="1"/>
  <c r="J108" i="1"/>
  <c r="J126"/>
  <c r="P38" i="10" s="1"/>
  <c r="J230" i="1"/>
  <c r="S77" i="2" s="1"/>
  <c r="J103" i="1"/>
  <c r="J121"/>
  <c r="P33" i="10" s="1"/>
  <c r="J225" i="1"/>
  <c r="S72" i="2" s="1"/>
  <c r="I156" i="1"/>
  <c r="H182"/>
  <c r="H197"/>
  <c r="H187"/>
  <c r="F237" i="2"/>
  <c r="F226"/>
  <c r="F231"/>
  <c r="F240"/>
  <c r="H191" i="1"/>
  <c r="I144"/>
  <c r="I181" s="1"/>
  <c r="I155"/>
  <c r="I166"/>
  <c r="I180"/>
  <c r="I154"/>
  <c r="I165"/>
  <c r="I202" s="1"/>
  <c r="I149"/>
  <c r="I186" s="1"/>
  <c r="E238" i="2"/>
  <c r="E230"/>
  <c r="E231"/>
  <c r="E236"/>
  <c r="H185" i="1"/>
  <c r="H200"/>
  <c r="G241" i="2"/>
  <c r="G229"/>
  <c r="G243"/>
  <c r="I218" l="1"/>
  <c r="I197" i="1"/>
  <c r="I219" i="2"/>
  <c r="I223"/>
  <c r="I221"/>
  <c r="J111"/>
  <c r="J116"/>
  <c r="H233"/>
  <c r="H227"/>
  <c r="H237"/>
  <c r="H246"/>
  <c r="H239"/>
  <c r="J109"/>
  <c r="H235"/>
  <c r="H242"/>
  <c r="H240"/>
  <c r="H226"/>
  <c r="J125"/>
  <c r="H236"/>
  <c r="H232"/>
  <c r="H241"/>
  <c r="H234"/>
  <c r="H229"/>
  <c r="H243"/>
  <c r="J110"/>
  <c r="H230"/>
  <c r="H231"/>
  <c r="K91"/>
  <c r="K115" s="1"/>
  <c r="K96"/>
  <c r="K84"/>
  <c r="K101"/>
  <c r="K88"/>
  <c r="K112" s="1"/>
  <c r="K87"/>
  <c r="K92"/>
  <c r="K93"/>
  <c r="K98"/>
  <c r="K122" s="1"/>
  <c r="K94"/>
  <c r="K89"/>
  <c r="K113" s="1"/>
  <c r="K90"/>
  <c r="K114" s="1"/>
  <c r="K97"/>
  <c r="K121" s="1"/>
  <c r="K85"/>
  <c r="K99"/>
  <c r="K123" s="1"/>
  <c r="K86"/>
  <c r="K100"/>
  <c r="K95"/>
  <c r="K119" s="1"/>
  <c r="M11"/>
  <c r="L214"/>
  <c r="L59"/>
  <c r="L132"/>
  <c r="L176"/>
  <c r="L35"/>
  <c r="L213"/>
  <c r="L12"/>
  <c r="L83"/>
  <c r="J138"/>
  <c r="P43" i="10" s="1"/>
  <c r="J156" i="2"/>
  <c r="P61" i="10" s="1"/>
  <c r="J169" i="2"/>
  <c r="P74" i="10" s="1"/>
  <c r="J151" i="2"/>
  <c r="P56" i="10" s="1"/>
  <c r="J160" i="2"/>
  <c r="P65" i="10" s="1"/>
  <c r="J142" i="2"/>
  <c r="P47" i="10" s="1"/>
  <c r="J161" i="2"/>
  <c r="P66" i="10" s="1"/>
  <c r="J143" i="2"/>
  <c r="P48" i="10" s="1"/>
  <c r="I171" i="2"/>
  <c r="I203"/>
  <c r="I209"/>
  <c r="I204"/>
  <c r="I197"/>
  <c r="I187"/>
  <c r="I224" s="1"/>
  <c r="O39" i="10"/>
  <c r="I195" i="2"/>
  <c r="I201"/>
  <c r="I198"/>
  <c r="I196"/>
  <c r="I188"/>
  <c r="I189"/>
  <c r="I202"/>
  <c r="I193"/>
  <c r="I206"/>
  <c r="I199"/>
  <c r="I207"/>
  <c r="I208"/>
  <c r="I194"/>
  <c r="I192"/>
  <c r="I200"/>
  <c r="I191"/>
  <c r="I205"/>
  <c r="I242" s="1"/>
  <c r="I190"/>
  <c r="I227" s="1"/>
  <c r="J153"/>
  <c r="P58" i="10" s="1"/>
  <c r="J135" i="2"/>
  <c r="P40" i="10" s="1"/>
  <c r="J152" i="2"/>
  <c r="P57" i="10" s="1"/>
  <c r="J134" i="2"/>
  <c r="J103"/>
  <c r="J158"/>
  <c r="P63" i="10" s="1"/>
  <c r="J140" i="2"/>
  <c r="P45" i="10" s="1"/>
  <c r="J147" i="2"/>
  <c r="P52" i="10" s="1"/>
  <c r="J165" i="2"/>
  <c r="P70" i="10" s="1"/>
  <c r="J182" i="2"/>
  <c r="J185"/>
  <c r="J178"/>
  <c r="J215" s="1"/>
  <c r="J180"/>
  <c r="J181"/>
  <c r="J184"/>
  <c r="J221" s="1"/>
  <c r="J186"/>
  <c r="J179"/>
  <c r="J183"/>
  <c r="J220" s="1"/>
  <c r="H228"/>
  <c r="I190" i="1"/>
  <c r="J117" i="2"/>
  <c r="I220"/>
  <c r="K133"/>
  <c r="K177"/>
  <c r="J162"/>
  <c r="P67" i="10" s="1"/>
  <c r="J144" i="2"/>
  <c r="P49" i="10" s="1"/>
  <c r="J155" i="2"/>
  <c r="P60" i="10" s="1"/>
  <c r="J137" i="2"/>
  <c r="P42" i="10" s="1"/>
  <c r="J150" i="2"/>
  <c r="P55" i="10" s="1"/>
  <c r="J168" i="2"/>
  <c r="P73" i="10" s="1"/>
  <c r="J167" i="2"/>
  <c r="P72" i="10" s="1"/>
  <c r="J149" i="2"/>
  <c r="P54" i="10" s="1"/>
  <c r="J145" i="2"/>
  <c r="P50" i="10" s="1"/>
  <c r="J163" i="2"/>
  <c r="P68" i="10" s="1"/>
  <c r="J157" i="2"/>
  <c r="P62" i="10" s="1"/>
  <c r="J139" i="2"/>
  <c r="P44" i="10" s="1"/>
  <c r="J164" i="2"/>
  <c r="P69" i="10" s="1"/>
  <c r="J146" i="2"/>
  <c r="P51" i="10" s="1"/>
  <c r="J166" i="2"/>
  <c r="P71" i="10" s="1"/>
  <c r="J148" i="2"/>
  <c r="P53" i="10" s="1"/>
  <c r="J136" i="2"/>
  <c r="P41" i="10" s="1"/>
  <c r="J154" i="2"/>
  <c r="P59" i="10" s="1"/>
  <c r="J141" i="2"/>
  <c r="P46" i="10" s="1"/>
  <c r="J159" i="2"/>
  <c r="P64" i="10" s="1"/>
  <c r="J124" i="2"/>
  <c r="K124" s="1"/>
  <c r="J120"/>
  <c r="J118"/>
  <c r="I216"/>
  <c r="J160" i="1"/>
  <c r="I195"/>
  <c r="H205"/>
  <c r="H206" s="1"/>
  <c r="I193"/>
  <c r="J174"/>
  <c r="I198"/>
  <c r="I191"/>
  <c r="J146"/>
  <c r="J177"/>
  <c r="J179"/>
  <c r="F248" i="2"/>
  <c r="E248"/>
  <c r="G248"/>
  <c r="P15" i="10"/>
  <c r="R79" i="2"/>
  <c r="S64"/>
  <c r="N11" i="1"/>
  <c r="M212"/>
  <c r="M89"/>
  <c r="M38"/>
  <c r="M12"/>
  <c r="M133"/>
  <c r="M170" s="1"/>
  <c r="M64"/>
  <c r="S65" i="2"/>
  <c r="S63"/>
  <c r="K92" i="1"/>
  <c r="K110"/>
  <c r="K214"/>
  <c r="T61" i="2" s="1"/>
  <c r="K101" i="1"/>
  <c r="K119"/>
  <c r="K223"/>
  <c r="T70" i="2" s="1"/>
  <c r="K94" i="1"/>
  <c r="Q6" i="10" s="1"/>
  <c r="K112" i="1"/>
  <c r="Q24" i="10" s="1"/>
  <c r="K216" i="1"/>
  <c r="T63" i="2" s="1"/>
  <c r="K230" i="1"/>
  <c r="T77" i="2" s="1"/>
  <c r="K126" i="1"/>
  <c r="Q38" i="10" s="1"/>
  <c r="K108" i="1"/>
  <c r="Q20" i="10" s="1"/>
  <c r="K98" i="1"/>
  <c r="Q10" i="10" s="1"/>
  <c r="K116" i="1"/>
  <c r="K220"/>
  <c r="P9" i="10"/>
  <c r="P37"/>
  <c r="P3"/>
  <c r="J128" i="1"/>
  <c r="J161"/>
  <c r="I203"/>
  <c r="J153"/>
  <c r="J148"/>
  <c r="J159"/>
  <c r="J173"/>
  <c r="J154"/>
  <c r="J175"/>
  <c r="I187"/>
  <c r="I200"/>
  <c r="I188"/>
  <c r="L134"/>
  <c r="L171" s="1"/>
  <c r="L39"/>
  <c r="L90"/>
  <c r="P35" i="10"/>
  <c r="K104" i="1"/>
  <c r="K122"/>
  <c r="Q34" i="10" s="1"/>
  <c r="K226" i="1"/>
  <c r="T73" i="2" s="1"/>
  <c r="K124" i="1"/>
  <c r="Q36" i="10" s="1"/>
  <c r="K106" i="1"/>
  <c r="Q18" i="10" s="1"/>
  <c r="K228" i="1"/>
  <c r="T75" i="2" s="1"/>
  <c r="K99" i="1"/>
  <c r="K117"/>
  <c r="K221"/>
  <c r="T68" i="2" s="1"/>
  <c r="K227" i="1"/>
  <c r="T74" i="2" s="1"/>
  <c r="K105" i="1"/>
  <c r="Q17" i="10" s="1"/>
  <c r="K123" i="1"/>
  <c r="Q35" i="10" s="1"/>
  <c r="K95" i="1"/>
  <c r="Q7" i="10" s="1"/>
  <c r="K113" i="1"/>
  <c r="Q25" i="10" s="1"/>
  <c r="K217" i="1"/>
  <c r="T64" i="2" s="1"/>
  <c r="H108"/>
  <c r="G127"/>
  <c r="P10" i="10"/>
  <c r="P19"/>
  <c r="K135" i="1"/>
  <c r="K172" s="1"/>
  <c r="K139"/>
  <c r="K143"/>
  <c r="K141"/>
  <c r="K137"/>
  <c r="K140"/>
  <c r="K177" s="1"/>
  <c r="K142"/>
  <c r="K136"/>
  <c r="K138"/>
  <c r="P34" i="10"/>
  <c r="J158" i="1"/>
  <c r="J195" s="1"/>
  <c r="I201"/>
  <c r="P18" i="10"/>
  <c r="P17"/>
  <c r="P26"/>
  <c r="K102" i="1"/>
  <c r="K120"/>
  <c r="Q32" i="10" s="1"/>
  <c r="K224" i="1"/>
  <c r="T71" i="2" s="1"/>
  <c r="K125" i="1"/>
  <c r="Q37" i="10" s="1"/>
  <c r="K107" i="1"/>
  <c r="Q19" i="10" s="1"/>
  <c r="K229" i="1"/>
  <c r="T76" i="2" s="1"/>
  <c r="K222" i="1"/>
  <c r="T69" i="2" s="1"/>
  <c r="K100" i="1"/>
  <c r="K118"/>
  <c r="K215"/>
  <c r="T62" i="2" s="1"/>
  <c r="K93" i="1"/>
  <c r="Q5" i="10" s="1"/>
  <c r="K111" i="1"/>
  <c r="S60" i="2"/>
  <c r="J241" i="1"/>
  <c r="J232"/>
  <c r="S69" i="2"/>
  <c r="S68"/>
  <c r="J155" i="1"/>
  <c r="J192" s="1"/>
  <c r="J163"/>
  <c r="J147"/>
  <c r="J184" s="1"/>
  <c r="J144"/>
  <c r="J181" s="1"/>
  <c r="J157"/>
  <c r="J145"/>
  <c r="J162"/>
  <c r="J199" s="1"/>
  <c r="I182"/>
  <c r="I185"/>
  <c r="I194"/>
  <c r="I183"/>
  <c r="P20" i="10"/>
  <c r="L72" i="1"/>
  <c r="L69"/>
  <c r="L80"/>
  <c r="L78"/>
  <c r="L73"/>
  <c r="L66"/>
  <c r="L70"/>
  <c r="L74"/>
  <c r="L65"/>
  <c r="L81"/>
  <c r="L68"/>
  <c r="L76"/>
  <c r="L75"/>
  <c r="L71"/>
  <c r="L82"/>
  <c r="L77"/>
  <c r="L67"/>
  <c r="L79"/>
  <c r="P5" i="10"/>
  <c r="P32"/>
  <c r="P24"/>
  <c r="K103" i="1"/>
  <c r="Q15" i="10" s="1"/>
  <c r="K121" i="1"/>
  <c r="K225"/>
  <c r="T72" i="2" s="1"/>
  <c r="K109" i="1"/>
  <c r="Q21" i="10" s="1"/>
  <c r="K91" i="1"/>
  <c r="K84"/>
  <c r="K213"/>
  <c r="K219"/>
  <c r="K97"/>
  <c r="Q9" i="10" s="1"/>
  <c r="K115" i="1"/>
  <c r="K96"/>
  <c r="K114"/>
  <c r="Q26" i="10" s="1"/>
  <c r="K218" i="1"/>
  <c r="T65" i="2" s="1"/>
  <c r="P21" i="10"/>
  <c r="J149" i="1"/>
  <c r="I192"/>
  <c r="J165"/>
  <c r="J156"/>
  <c r="J151"/>
  <c r="J164"/>
  <c r="J178"/>
  <c r="J152"/>
  <c r="J166"/>
  <c r="J150"/>
  <c r="I196"/>
  <c r="I199"/>
  <c r="I189"/>
  <c r="J218" i="2" l="1"/>
  <c r="K155" i="1"/>
  <c r="J223" i="2"/>
  <c r="K111"/>
  <c r="I236"/>
  <c r="K116"/>
  <c r="K109"/>
  <c r="I225"/>
  <c r="I241"/>
  <c r="I231"/>
  <c r="K118"/>
  <c r="I229"/>
  <c r="I238"/>
  <c r="I234"/>
  <c r="K120"/>
  <c r="J190"/>
  <c r="I226"/>
  <c r="H248"/>
  <c r="I245"/>
  <c r="I233"/>
  <c r="J171"/>
  <c r="P39" i="10"/>
  <c r="K136" i="2"/>
  <c r="Q41" i="10" s="1"/>
  <c r="K154" i="2"/>
  <c r="Q59" i="10" s="1"/>
  <c r="K158" i="2"/>
  <c r="Q63" i="10" s="1"/>
  <c r="K140" i="2"/>
  <c r="Q45" i="10" s="1"/>
  <c r="K161" i="2"/>
  <c r="Q66" i="10" s="1"/>
  <c r="K143" i="2"/>
  <c r="Q48" i="10" s="1"/>
  <c r="K169" i="2"/>
  <c r="Q74" i="10" s="1"/>
  <c r="K151" i="2"/>
  <c r="Q56" i="10" s="1"/>
  <c r="K181" i="2"/>
  <c r="K186"/>
  <c r="K178"/>
  <c r="K215" s="1"/>
  <c r="K179"/>
  <c r="K185"/>
  <c r="K184"/>
  <c r="K182"/>
  <c r="K219" s="1"/>
  <c r="K180"/>
  <c r="K217" s="1"/>
  <c r="K183"/>
  <c r="K150"/>
  <c r="Q55" i="10" s="1"/>
  <c r="K168" i="2"/>
  <c r="Q73" i="10" s="1"/>
  <c r="K165" i="2"/>
  <c r="Q70" i="10" s="1"/>
  <c r="K147" i="2"/>
  <c r="Q52" i="10" s="1"/>
  <c r="K166" i="2"/>
  <c r="Q71" i="10" s="1"/>
  <c r="K148" i="2"/>
  <c r="Q53" i="10" s="1"/>
  <c r="K156" i="2"/>
  <c r="Q61" i="10" s="1"/>
  <c r="K138" i="2"/>
  <c r="Q43" i="10" s="1"/>
  <c r="K159" i="2"/>
  <c r="Q64" i="10" s="1"/>
  <c r="K141" i="2"/>
  <c r="Q46" i="10" s="1"/>
  <c r="J198" i="2"/>
  <c r="J193"/>
  <c r="J209"/>
  <c r="J202"/>
  <c r="J208"/>
  <c r="J186" i="1"/>
  <c r="K125" i="2"/>
  <c r="J196"/>
  <c r="J191"/>
  <c r="J195"/>
  <c r="J206"/>
  <c r="J204"/>
  <c r="J200"/>
  <c r="J216"/>
  <c r="J217"/>
  <c r="I237"/>
  <c r="I244"/>
  <c r="I239"/>
  <c r="I235"/>
  <c r="I240"/>
  <c r="L133"/>
  <c r="L177"/>
  <c r="K163"/>
  <c r="Q68" i="10" s="1"/>
  <c r="K145" i="2"/>
  <c r="Q50" i="10" s="1"/>
  <c r="K153" i="2"/>
  <c r="Q58" i="10" s="1"/>
  <c r="K135" i="2"/>
  <c r="Q40" i="10" s="1"/>
  <c r="K162" i="2"/>
  <c r="Q67" i="10" s="1"/>
  <c r="K144" i="2"/>
  <c r="Q49" i="10" s="1"/>
  <c r="K155" i="2"/>
  <c r="Q60" i="10" s="1"/>
  <c r="K137" i="2"/>
  <c r="Q42" i="10" s="1"/>
  <c r="K164" i="2"/>
  <c r="Q69" i="10" s="1"/>
  <c r="K146" i="2"/>
  <c r="Q51" i="10" s="1"/>
  <c r="K117" i="2"/>
  <c r="J207"/>
  <c r="J194"/>
  <c r="J192"/>
  <c r="J199"/>
  <c r="J203"/>
  <c r="J219"/>
  <c r="I228"/>
  <c r="I230"/>
  <c r="I246"/>
  <c r="L94"/>
  <c r="L90"/>
  <c r="L114" s="1"/>
  <c r="L100"/>
  <c r="L95"/>
  <c r="L119" s="1"/>
  <c r="L88"/>
  <c r="L112" s="1"/>
  <c r="L97"/>
  <c r="L121" s="1"/>
  <c r="L98"/>
  <c r="L93"/>
  <c r="L96"/>
  <c r="L86"/>
  <c r="L99"/>
  <c r="L91"/>
  <c r="L115" s="1"/>
  <c r="L85"/>
  <c r="L89"/>
  <c r="L101"/>
  <c r="L84"/>
  <c r="L92"/>
  <c r="L87"/>
  <c r="N11"/>
  <c r="M35"/>
  <c r="M214"/>
  <c r="M59"/>
  <c r="M213"/>
  <c r="M132"/>
  <c r="M176"/>
  <c r="M12"/>
  <c r="M83"/>
  <c r="K149"/>
  <c r="Q54" i="10" s="1"/>
  <c r="K167" i="2"/>
  <c r="Q72" i="10" s="1"/>
  <c r="K157" i="2"/>
  <c r="Q62" i="10" s="1"/>
  <c r="K139" i="2"/>
  <c r="Q44" i="10" s="1"/>
  <c r="K160" i="2"/>
  <c r="Q65" i="10" s="1"/>
  <c r="K142" i="2"/>
  <c r="Q47" i="10" s="1"/>
  <c r="K152" i="2"/>
  <c r="Q57" i="10" s="1"/>
  <c r="K134" i="2"/>
  <c r="K103"/>
  <c r="J198" i="1"/>
  <c r="K110" i="2"/>
  <c r="J201"/>
  <c r="J205"/>
  <c r="J188"/>
  <c r="J189"/>
  <c r="J187"/>
  <c r="J224" s="1"/>
  <c r="J197"/>
  <c r="J222"/>
  <c r="I243"/>
  <c r="I232"/>
  <c r="I205" i="1"/>
  <c r="I206" s="1"/>
  <c r="J189"/>
  <c r="J193"/>
  <c r="K175"/>
  <c r="K144"/>
  <c r="K181" s="1"/>
  <c r="J185"/>
  <c r="J202"/>
  <c r="J188"/>
  <c r="J182"/>
  <c r="J200"/>
  <c r="T66" i="2"/>
  <c r="Q11" i="10"/>
  <c r="Q31"/>
  <c r="Q4"/>
  <c r="M67" i="1"/>
  <c r="M72"/>
  <c r="M82"/>
  <c r="M78"/>
  <c r="M79"/>
  <c r="M74"/>
  <c r="M80"/>
  <c r="M68"/>
  <c r="M73"/>
  <c r="M71"/>
  <c r="M69"/>
  <c r="M77"/>
  <c r="M66"/>
  <c r="M70"/>
  <c r="M65"/>
  <c r="M75"/>
  <c r="M76"/>
  <c r="M81"/>
  <c r="K154"/>
  <c r="K192" s="1"/>
  <c r="K146"/>
  <c r="K164"/>
  <c r="Q30" i="10"/>
  <c r="Q14"/>
  <c r="Q13"/>
  <c r="Q27"/>
  <c r="Q33"/>
  <c r="L103" i="1"/>
  <c r="R15" i="10" s="1"/>
  <c r="L121" i="1"/>
  <c r="R33" i="10" s="1"/>
  <c r="L225" i="1"/>
  <c r="U72" i="2" s="1"/>
  <c r="L102" i="1"/>
  <c r="R14" i="10" s="1"/>
  <c r="L120" i="1"/>
  <c r="R32" i="10" s="1"/>
  <c r="L224" i="1"/>
  <c r="U71" i="2" s="1"/>
  <c r="L100" i="1"/>
  <c r="R12" i="10" s="1"/>
  <c r="L118" i="1"/>
  <c r="R30" i="10" s="1"/>
  <c r="L222" i="1"/>
  <c r="L226"/>
  <c r="U73" i="2" s="1"/>
  <c r="L104" i="1"/>
  <c r="R16" i="10" s="1"/>
  <c r="L122" i="1"/>
  <c r="R34" i="10" s="1"/>
  <c r="S79" i="2"/>
  <c r="Q29" i="10"/>
  <c r="Q28"/>
  <c r="Q22"/>
  <c r="K156" i="1"/>
  <c r="K193" s="1"/>
  <c r="K157"/>
  <c r="K147"/>
  <c r="J183"/>
  <c r="K152"/>
  <c r="J196"/>
  <c r="K161"/>
  <c r="K165"/>
  <c r="K179"/>
  <c r="K153"/>
  <c r="K166"/>
  <c r="K148"/>
  <c r="K185" s="1"/>
  <c r="K176"/>
  <c r="J190"/>
  <c r="L123"/>
  <c r="R35" i="10" s="1"/>
  <c r="L105" i="1"/>
  <c r="L227"/>
  <c r="U74" i="2" s="1"/>
  <c r="L115" i="1"/>
  <c r="R27" i="10" s="1"/>
  <c r="L97" i="1"/>
  <c r="R9" i="10" s="1"/>
  <c r="L219" i="1"/>
  <c r="U66" i="2" s="1"/>
  <c r="L107" i="1"/>
  <c r="R19" i="10" s="1"/>
  <c r="L125" i="1"/>
  <c r="L229"/>
  <c r="U76" i="2" s="1"/>
  <c r="L92" i="1"/>
  <c r="R4" i="10" s="1"/>
  <c r="L110" i="1"/>
  <c r="R22" i="10" s="1"/>
  <c r="L214" i="1"/>
  <c r="U61" i="2" s="1"/>
  <c r="L113" i="1"/>
  <c r="L95"/>
  <c r="R7" i="10" s="1"/>
  <c r="L217" i="1"/>
  <c r="U64" i="2" s="1"/>
  <c r="L136" i="1"/>
  <c r="L140"/>
  <c r="L137"/>
  <c r="L139"/>
  <c r="L135"/>
  <c r="L172" s="1"/>
  <c r="L142"/>
  <c r="L138"/>
  <c r="L175" s="1"/>
  <c r="L141"/>
  <c r="L143"/>
  <c r="Q3" i="10"/>
  <c r="K128" i="1"/>
  <c r="L108"/>
  <c r="R20" i="10" s="1"/>
  <c r="L126" i="1"/>
  <c r="L230"/>
  <c r="U77" i="2" s="1"/>
  <c r="L94" i="1"/>
  <c r="L112"/>
  <c r="L216"/>
  <c r="U63" i="2" s="1"/>
  <c r="L96" i="1"/>
  <c r="R8" i="10" s="1"/>
  <c r="L114" i="1"/>
  <c r="R26" i="10" s="1"/>
  <c r="L218" i="1"/>
  <c r="U65" i="2" s="1"/>
  <c r="L106" i="1"/>
  <c r="L124"/>
  <c r="R36" i="10" s="1"/>
  <c r="L228" i="1"/>
  <c r="U75" i="2" s="1"/>
  <c r="Q8" i="10"/>
  <c r="T60" i="2"/>
  <c r="K241" i="1"/>
  <c r="K232"/>
  <c r="L111"/>
  <c r="R23" i="10" s="1"/>
  <c r="L93" i="1"/>
  <c r="L215"/>
  <c r="U62" i="2" s="1"/>
  <c r="L119" i="1"/>
  <c r="R31" i="10" s="1"/>
  <c r="L101" i="1"/>
  <c r="R13" i="10" s="1"/>
  <c r="L223" i="1"/>
  <c r="U70" i="2" s="1"/>
  <c r="L109" i="1"/>
  <c r="R21" i="10" s="1"/>
  <c r="L91" i="1"/>
  <c r="L84"/>
  <c r="L213"/>
  <c r="L99"/>
  <c r="R11" i="10" s="1"/>
  <c r="L117" i="1"/>
  <c r="R29" i="10" s="1"/>
  <c r="L221" i="1"/>
  <c r="L220"/>
  <c r="U67" i="2" s="1"/>
  <c r="L98" i="1"/>
  <c r="R10" i="10" s="1"/>
  <c r="L116" i="1"/>
  <c r="R28" i="10" s="1"/>
  <c r="Q23"/>
  <c r="Q12"/>
  <c r="H127" i="2"/>
  <c r="I108"/>
  <c r="Q16" i="10"/>
  <c r="T67" i="2"/>
  <c r="M90" i="1"/>
  <c r="M134"/>
  <c r="M171" s="1"/>
  <c r="M39"/>
  <c r="O11"/>
  <c r="N64"/>
  <c r="N12"/>
  <c r="N212"/>
  <c r="N38"/>
  <c r="N89"/>
  <c r="N133"/>
  <c r="N170" s="1"/>
  <c r="K162"/>
  <c r="K199" s="1"/>
  <c r="K163"/>
  <c r="K158"/>
  <c r="K178"/>
  <c r="K151"/>
  <c r="J203"/>
  <c r="J187"/>
  <c r="J201"/>
  <c r="J194"/>
  <c r="J197"/>
  <c r="K173"/>
  <c r="K145"/>
  <c r="K182" s="1"/>
  <c r="K149"/>
  <c r="K160"/>
  <c r="K174"/>
  <c r="K150"/>
  <c r="K159"/>
  <c r="K180"/>
  <c r="J191"/>
  <c r="K196" l="1"/>
  <c r="K218" i="2"/>
  <c r="J229"/>
  <c r="L111"/>
  <c r="L116"/>
  <c r="L109"/>
  <c r="J225"/>
  <c r="I248"/>
  <c r="J230"/>
  <c r="J236"/>
  <c r="J238"/>
  <c r="L118"/>
  <c r="J226"/>
  <c r="J241"/>
  <c r="J233"/>
  <c r="J239"/>
  <c r="L117"/>
  <c r="J228"/>
  <c r="J245"/>
  <c r="Q39" i="10"/>
  <c r="K171" i="2"/>
  <c r="M87"/>
  <c r="M98"/>
  <c r="M93"/>
  <c r="M101"/>
  <c r="M84"/>
  <c r="M91"/>
  <c r="M92"/>
  <c r="M100"/>
  <c r="M97"/>
  <c r="M121" s="1"/>
  <c r="M85"/>
  <c r="M88"/>
  <c r="M112" s="1"/>
  <c r="M86"/>
  <c r="M94"/>
  <c r="M96"/>
  <c r="M95"/>
  <c r="M119" s="1"/>
  <c r="M89"/>
  <c r="M90"/>
  <c r="M114" s="1"/>
  <c r="M99"/>
  <c r="O11"/>
  <c r="N12"/>
  <c r="N176"/>
  <c r="N35"/>
  <c r="N214"/>
  <c r="N59"/>
  <c r="N132"/>
  <c r="N213"/>
  <c r="N83"/>
  <c r="L169"/>
  <c r="R74" i="10" s="1"/>
  <c r="L151" i="2"/>
  <c r="R56" i="10" s="1"/>
  <c r="L167" i="2"/>
  <c r="R72" i="10" s="1"/>
  <c r="L149" i="2"/>
  <c r="R54" i="10" s="1"/>
  <c r="L148" i="2"/>
  <c r="R53" i="10" s="1"/>
  <c r="L166" i="2"/>
  <c r="R71" i="10" s="1"/>
  <c r="L168" i="2"/>
  <c r="R73" i="10" s="1"/>
  <c r="L150" i="2"/>
  <c r="R55" i="10" s="1"/>
  <c r="L152" i="2"/>
  <c r="R57" i="10" s="1"/>
  <c r="L103" i="2"/>
  <c r="L134"/>
  <c r="L159"/>
  <c r="R64" i="10" s="1"/>
  <c r="L141" i="2"/>
  <c r="R46" i="10" s="1"/>
  <c r="L161" i="2"/>
  <c r="R66" i="10" s="1"/>
  <c r="L143" i="2"/>
  <c r="R48" i="10" s="1"/>
  <c r="L163" i="2"/>
  <c r="R68" i="10" s="1"/>
  <c r="L145" i="2"/>
  <c r="R50" i="10" s="1"/>
  <c r="L185" i="2"/>
  <c r="L183"/>
  <c r="L181"/>
  <c r="L182"/>
  <c r="L219" s="1"/>
  <c r="L184"/>
  <c r="L186"/>
  <c r="L223" s="1"/>
  <c r="L178"/>
  <c r="L215" s="1"/>
  <c r="L180"/>
  <c r="L179"/>
  <c r="L216" s="1"/>
  <c r="K203"/>
  <c r="K209"/>
  <c r="K191"/>
  <c r="K194"/>
  <c r="K189"/>
  <c r="K207"/>
  <c r="K188" i="1"/>
  <c r="L152"/>
  <c r="L180"/>
  <c r="K203"/>
  <c r="J240" i="2"/>
  <c r="J244"/>
  <c r="J237"/>
  <c r="L122"/>
  <c r="J227"/>
  <c r="L124"/>
  <c r="K205"/>
  <c r="K201"/>
  <c r="K188"/>
  <c r="K192"/>
  <c r="K206"/>
  <c r="K243" s="1"/>
  <c r="K196"/>
  <c r="K216"/>
  <c r="L160"/>
  <c r="R65" i="10" s="1"/>
  <c r="L142" i="2"/>
  <c r="R47" i="10" s="1"/>
  <c r="L153" i="2"/>
  <c r="R58" i="10" s="1"/>
  <c r="L135" i="2"/>
  <c r="R40" i="10" s="1"/>
  <c r="L164" i="2"/>
  <c r="R69" i="10" s="1"/>
  <c r="L146" i="2"/>
  <c r="R51" i="10" s="1"/>
  <c r="L138" i="2"/>
  <c r="R43" i="10" s="1"/>
  <c r="L156" i="2"/>
  <c r="R61" i="10" s="1"/>
  <c r="L162" i="2"/>
  <c r="R67" i="10" s="1"/>
  <c r="L144" i="2"/>
  <c r="R49" i="10" s="1"/>
  <c r="K202" i="1"/>
  <c r="J234" i="2"/>
  <c r="J242"/>
  <c r="L110"/>
  <c r="J231"/>
  <c r="J232"/>
  <c r="L120"/>
  <c r="J246"/>
  <c r="K202"/>
  <c r="K190"/>
  <c r="K198"/>
  <c r="K199"/>
  <c r="K195"/>
  <c r="K220"/>
  <c r="K222"/>
  <c r="L123"/>
  <c r="M177"/>
  <c r="M133"/>
  <c r="L155"/>
  <c r="R60" i="10" s="1"/>
  <c r="L137" i="2"/>
  <c r="R42" i="10" s="1"/>
  <c r="L139" i="2"/>
  <c r="R44" i="10" s="1"/>
  <c r="L157" i="2"/>
  <c r="R62" i="10" s="1"/>
  <c r="L136" i="2"/>
  <c r="R41" i="10" s="1"/>
  <c r="L154" i="2"/>
  <c r="R59" i="10" s="1"/>
  <c r="L165" i="2"/>
  <c r="R70" i="10" s="1"/>
  <c r="L147" i="2"/>
  <c r="R52" i="10" s="1"/>
  <c r="L158" i="2"/>
  <c r="R63" i="10" s="1"/>
  <c r="L140" i="2"/>
  <c r="R45" i="10" s="1"/>
  <c r="L113" i="2"/>
  <c r="J243"/>
  <c r="L125"/>
  <c r="J235"/>
  <c r="K197"/>
  <c r="K200"/>
  <c r="K204"/>
  <c r="K241" s="1"/>
  <c r="K208"/>
  <c r="K187"/>
  <c r="K224" s="1"/>
  <c r="K193"/>
  <c r="K221"/>
  <c r="K223"/>
  <c r="K186" i="1"/>
  <c r="K194"/>
  <c r="L173"/>
  <c r="K197"/>
  <c r="K184"/>
  <c r="K187"/>
  <c r="K195"/>
  <c r="L178"/>
  <c r="K190"/>
  <c r="K200"/>
  <c r="L174"/>
  <c r="J205"/>
  <c r="J206" s="1"/>
  <c r="N72"/>
  <c r="N71"/>
  <c r="N79"/>
  <c r="N78"/>
  <c r="N67"/>
  <c r="N70"/>
  <c r="N75"/>
  <c r="N74"/>
  <c r="N82"/>
  <c r="N77"/>
  <c r="N69"/>
  <c r="N81"/>
  <c r="N76"/>
  <c r="N80"/>
  <c r="N68"/>
  <c r="N66"/>
  <c r="N65"/>
  <c r="N73"/>
  <c r="M137"/>
  <c r="M141"/>
  <c r="M135"/>
  <c r="M172" s="1"/>
  <c r="M142"/>
  <c r="M138"/>
  <c r="M175" s="1"/>
  <c r="M140"/>
  <c r="M136"/>
  <c r="M173" s="1"/>
  <c r="M143"/>
  <c r="M180" s="1"/>
  <c r="M139"/>
  <c r="U68" i="2"/>
  <c r="R5" i="10"/>
  <c r="R24"/>
  <c r="R38"/>
  <c r="M101" i="1"/>
  <c r="S13" i="10" s="1"/>
  <c r="M119" i="1"/>
  <c r="S31" i="10" s="1"/>
  <c r="M223" i="1"/>
  <c r="V70" i="2" s="1"/>
  <c r="M103" i="1"/>
  <c r="M121"/>
  <c r="S33" i="10" s="1"/>
  <c r="M225" i="1"/>
  <c r="V72" i="2" s="1"/>
  <c r="M94" i="1"/>
  <c r="S6" i="10" s="1"/>
  <c r="M112" i="1"/>
  <c r="S24" i="10" s="1"/>
  <c r="M216" i="1"/>
  <c r="V63" i="2" s="1"/>
  <c r="M104" i="1"/>
  <c r="M122"/>
  <c r="M226"/>
  <c r="V73" i="2" s="1"/>
  <c r="L159" i="1"/>
  <c r="L157"/>
  <c r="L147"/>
  <c r="L158"/>
  <c r="L146"/>
  <c r="L160"/>
  <c r="L144"/>
  <c r="L181" s="1"/>
  <c r="K201"/>
  <c r="P11"/>
  <c r="O12"/>
  <c r="O89"/>
  <c r="O38"/>
  <c r="O212"/>
  <c r="O133"/>
  <c r="O170" s="1"/>
  <c r="O64"/>
  <c r="J108" i="2"/>
  <c r="I127"/>
  <c r="U60"/>
  <c r="L241" i="1"/>
  <c r="L232"/>
  <c r="R18" i="10"/>
  <c r="R37"/>
  <c r="U69" i="2"/>
  <c r="M102" i="1"/>
  <c r="M120"/>
  <c r="M224"/>
  <c r="V71" i="2" s="1"/>
  <c r="M92" i="1"/>
  <c r="S4" i="10" s="1"/>
  <c r="M110" i="1"/>
  <c r="S22" i="10" s="1"/>
  <c r="M214" i="1"/>
  <c r="V61" i="2" s="1"/>
  <c r="M99" i="1"/>
  <c r="S11" i="10" s="1"/>
  <c r="M117" i="1"/>
  <c r="S29" i="10" s="1"/>
  <c r="M221" i="1"/>
  <c r="V68" i="2" s="1"/>
  <c r="M105" i="1"/>
  <c r="S17" i="10" s="1"/>
  <c r="M123" i="1"/>
  <c r="S35" i="10" s="1"/>
  <c r="M227" i="1"/>
  <c r="V74" i="2" s="1"/>
  <c r="M93" i="1"/>
  <c r="S5" i="10" s="1"/>
  <c r="M111" i="1"/>
  <c r="M215"/>
  <c r="V62" i="2" s="1"/>
  <c r="L166" i="1"/>
  <c r="L154"/>
  <c r="L165"/>
  <c r="L179"/>
  <c r="L153"/>
  <c r="L190" s="1"/>
  <c r="L164"/>
  <c r="L148"/>
  <c r="L185" s="1"/>
  <c r="K198"/>
  <c r="K189"/>
  <c r="T79" i="2"/>
  <c r="R25" i="10"/>
  <c r="M125" i="1"/>
  <c r="S37" i="10" s="1"/>
  <c r="M107" i="1"/>
  <c r="S19" i="10" s="1"/>
  <c r="M229" i="1"/>
  <c r="V76" i="2" s="1"/>
  <c r="M96" i="1"/>
  <c r="M114"/>
  <c r="M218"/>
  <c r="M97"/>
  <c r="M115"/>
  <c r="S27" i="10" s="1"/>
  <c r="M219" i="1"/>
  <c r="V66" i="2" s="1"/>
  <c r="M100" i="1"/>
  <c r="M118"/>
  <c r="S30" i="10" s="1"/>
  <c r="M222" i="1"/>
  <c r="V69" i="2" s="1"/>
  <c r="M220" i="1"/>
  <c r="V67" i="2" s="1"/>
  <c r="M98" i="1"/>
  <c r="S10" i="10" s="1"/>
  <c r="M116" i="1"/>
  <c r="S28" i="10" s="1"/>
  <c r="L161" i="1"/>
  <c r="L149"/>
  <c r="L186" s="1"/>
  <c r="L155"/>
  <c r="K191"/>
  <c r="N134"/>
  <c r="N171" s="1"/>
  <c r="N39"/>
  <c r="N90"/>
  <c r="R3" i="10"/>
  <c r="L128" i="1"/>
  <c r="R6" i="10"/>
  <c r="R17"/>
  <c r="M109" i="1"/>
  <c r="M84"/>
  <c r="M91"/>
  <c r="M213"/>
  <c r="M217"/>
  <c r="M95"/>
  <c r="S7" i="10" s="1"/>
  <c r="M113" i="1"/>
  <c r="S25" i="10" s="1"/>
  <c r="M124" i="1"/>
  <c r="S36" i="10" s="1"/>
  <c r="M106" i="1"/>
  <c r="S18" i="10" s="1"/>
  <c r="M228" i="1"/>
  <c r="V75" i="2" s="1"/>
  <c r="M126" i="1"/>
  <c r="S38" i="10" s="1"/>
  <c r="M108" i="1"/>
  <c r="M230"/>
  <c r="V77" i="2" s="1"/>
  <c r="L150" i="1"/>
  <c r="L163"/>
  <c r="L145"/>
  <c r="L182" s="1"/>
  <c r="L151"/>
  <c r="L162"/>
  <c r="L176"/>
  <c r="L156"/>
  <c r="L193" s="1"/>
  <c r="L177"/>
  <c r="K183"/>
  <c r="M120" i="2" l="1"/>
  <c r="L220"/>
  <c r="M125"/>
  <c r="K235"/>
  <c r="K232"/>
  <c r="K244"/>
  <c r="K246"/>
  <c r="M118"/>
  <c r="M117"/>
  <c r="K227"/>
  <c r="K239"/>
  <c r="K234"/>
  <c r="M113"/>
  <c r="K229"/>
  <c r="M124"/>
  <c r="K237"/>
  <c r="M110"/>
  <c r="J248"/>
  <c r="L189"/>
  <c r="R39" i="10"/>
  <c r="L171" i="2"/>
  <c r="M167"/>
  <c r="S72" i="10" s="1"/>
  <c r="M149" i="2"/>
  <c r="S54" i="10" s="1"/>
  <c r="M164" i="2"/>
  <c r="S69" i="10" s="1"/>
  <c r="M146" i="2"/>
  <c r="S51" i="10" s="1"/>
  <c r="M153" i="2"/>
  <c r="S58" i="10" s="1"/>
  <c r="M135" i="2"/>
  <c r="S40" i="10" s="1"/>
  <c r="M159" i="2"/>
  <c r="S64" i="10" s="1"/>
  <c r="M141" i="2"/>
  <c r="S46" i="10" s="1"/>
  <c r="M166" i="2"/>
  <c r="S71" i="10" s="1"/>
  <c r="M148" i="2"/>
  <c r="S53" i="10" s="1"/>
  <c r="N96" i="2"/>
  <c r="N95"/>
  <c r="N119" s="1"/>
  <c r="N94"/>
  <c r="N86"/>
  <c r="N85"/>
  <c r="N84"/>
  <c r="N101"/>
  <c r="N97"/>
  <c r="N121" s="1"/>
  <c r="N99"/>
  <c r="N98"/>
  <c r="N100"/>
  <c r="N91"/>
  <c r="N90"/>
  <c r="N114" s="1"/>
  <c r="N92"/>
  <c r="N88"/>
  <c r="N112" s="1"/>
  <c r="N89"/>
  <c r="N87"/>
  <c r="N93"/>
  <c r="P11"/>
  <c r="O213"/>
  <c r="O132"/>
  <c r="O176"/>
  <c r="O35"/>
  <c r="O12"/>
  <c r="O214"/>
  <c r="O59"/>
  <c r="O83"/>
  <c r="M163"/>
  <c r="S68" i="10" s="1"/>
  <c r="M145" i="2"/>
  <c r="S50" i="10" s="1"/>
  <c r="M156" i="2"/>
  <c r="S61" i="10" s="1"/>
  <c r="M138" i="2"/>
  <c r="S43" i="10" s="1"/>
  <c r="M142" i="2"/>
  <c r="S47" i="10" s="1"/>
  <c r="M160" i="2"/>
  <c r="S65" i="10" s="1"/>
  <c r="M161" i="2"/>
  <c r="S66" i="10" s="1"/>
  <c r="M143" i="2"/>
  <c r="S48" i="10" s="1"/>
  <c r="L199" i="2"/>
  <c r="L203"/>
  <c r="L196"/>
  <c r="L207"/>
  <c r="L193"/>
  <c r="K245"/>
  <c r="M109"/>
  <c r="M123"/>
  <c r="K236"/>
  <c r="M115"/>
  <c r="K242"/>
  <c r="M122"/>
  <c r="K228"/>
  <c r="L204"/>
  <c r="L201"/>
  <c r="L192"/>
  <c r="L208"/>
  <c r="L200"/>
  <c r="L202"/>
  <c r="L239" s="1"/>
  <c r="L218"/>
  <c r="M116"/>
  <c r="N133"/>
  <c r="N177"/>
  <c r="M157"/>
  <c r="S62" i="10" s="1"/>
  <c r="M139" i="2"/>
  <c r="S44" i="10" s="1"/>
  <c r="M154" i="2"/>
  <c r="S59" i="10" s="1"/>
  <c r="M136" i="2"/>
  <c r="S41" i="10" s="1"/>
  <c r="M150" i="2"/>
  <c r="S55" i="10" s="1"/>
  <c r="M168" i="2"/>
  <c r="S73" i="10" s="1"/>
  <c r="M169" i="2"/>
  <c r="S74" i="10" s="1"/>
  <c r="M151" i="2"/>
  <c r="S56" i="10" s="1"/>
  <c r="L198" i="1"/>
  <c r="K233" i="2"/>
  <c r="K238"/>
  <c r="K231"/>
  <c r="L197"/>
  <c r="L195"/>
  <c r="L188"/>
  <c r="L194"/>
  <c r="L187"/>
  <c r="L224" s="1"/>
  <c r="L198"/>
  <c r="L217"/>
  <c r="M181"/>
  <c r="M218" s="1"/>
  <c r="M186"/>
  <c r="M183"/>
  <c r="M179"/>
  <c r="M182"/>
  <c r="M219" s="1"/>
  <c r="M184"/>
  <c r="M178"/>
  <c r="M215" s="1"/>
  <c r="M180"/>
  <c r="M217" s="1"/>
  <c r="M185"/>
  <c r="M158"/>
  <c r="S63" i="10" s="1"/>
  <c r="M140" i="2"/>
  <c r="S45" i="10" s="1"/>
  <c r="M162" i="2"/>
  <c r="S67" i="10" s="1"/>
  <c r="M144" i="2"/>
  <c r="S49" i="10" s="1"/>
  <c r="M147" i="2"/>
  <c r="S52" i="10" s="1"/>
  <c r="M165" i="2"/>
  <c r="S70" i="10" s="1"/>
  <c r="M103" i="2"/>
  <c r="M134"/>
  <c r="M152"/>
  <c r="S57" i="10" s="1"/>
  <c r="M155" i="2"/>
  <c r="S60" i="10" s="1"/>
  <c r="M137" i="2"/>
  <c r="S42" i="10" s="1"/>
  <c r="K230" i="2"/>
  <c r="K225"/>
  <c r="K226"/>
  <c r="K240"/>
  <c r="L191"/>
  <c r="L206"/>
  <c r="L190"/>
  <c r="L209"/>
  <c r="L205"/>
  <c r="L221"/>
  <c r="L222"/>
  <c r="M111"/>
  <c r="L202" i="1"/>
  <c r="L183"/>
  <c r="L188"/>
  <c r="L194"/>
  <c r="L192"/>
  <c r="K205"/>
  <c r="K206" s="1"/>
  <c r="L187"/>
  <c r="M149"/>
  <c r="L203"/>
  <c r="M179"/>
  <c r="S20" i="10"/>
  <c r="S21"/>
  <c r="N138" i="1"/>
  <c r="N142"/>
  <c r="N140"/>
  <c r="N136"/>
  <c r="N143"/>
  <c r="N180" s="1"/>
  <c r="N139"/>
  <c r="N141"/>
  <c r="N135"/>
  <c r="N172" s="1"/>
  <c r="N137"/>
  <c r="S8" i="10"/>
  <c r="N109" i="1"/>
  <c r="T21" i="10" s="1"/>
  <c r="N91" i="1"/>
  <c r="N84"/>
  <c r="N213"/>
  <c r="N120"/>
  <c r="T32" i="10" s="1"/>
  <c r="N102" i="1"/>
  <c r="T14" i="10" s="1"/>
  <c r="N224" i="1"/>
  <c r="W71" i="2" s="1"/>
  <c r="N108" i="1"/>
  <c r="T20" i="10" s="1"/>
  <c r="N126" i="1"/>
  <c r="T38" i="10" s="1"/>
  <c r="N230" i="1"/>
  <c r="W77" i="2" s="1"/>
  <c r="N93" i="1"/>
  <c r="T5" i="10" s="1"/>
  <c r="N111" i="1"/>
  <c r="T23" i="10" s="1"/>
  <c r="N215" i="1"/>
  <c r="W62" i="2" s="1"/>
  <c r="N116" i="1"/>
  <c r="T28" i="10" s="1"/>
  <c r="N98" i="1"/>
  <c r="T10" i="10" s="1"/>
  <c r="N220" i="1"/>
  <c r="W67" i="2" s="1"/>
  <c r="M164" i="1"/>
  <c r="M148"/>
  <c r="M150"/>
  <c r="M156"/>
  <c r="M144"/>
  <c r="M181" s="1"/>
  <c r="M161"/>
  <c r="M145"/>
  <c r="V64" i="2"/>
  <c r="S26" i="10"/>
  <c r="S23"/>
  <c r="O69" i="1"/>
  <c r="O70"/>
  <c r="O79"/>
  <c r="O72"/>
  <c r="O74"/>
  <c r="O71"/>
  <c r="O67"/>
  <c r="O82"/>
  <c r="O68"/>
  <c r="O73"/>
  <c r="O81"/>
  <c r="O75"/>
  <c r="O77"/>
  <c r="O80"/>
  <c r="O76"/>
  <c r="O78"/>
  <c r="O66"/>
  <c r="O65"/>
  <c r="S16" i="10"/>
  <c r="N99" i="1"/>
  <c r="T11" i="10" s="1"/>
  <c r="N117" i="1"/>
  <c r="T29" i="10" s="1"/>
  <c r="N221" i="1"/>
  <c r="W68" i="2" s="1"/>
  <c r="N106" i="1"/>
  <c r="T18" i="10" s="1"/>
  <c r="N124" i="1"/>
  <c r="T36" i="10" s="1"/>
  <c r="N228" i="1"/>
  <c r="W75" i="2" s="1"/>
  <c r="N103" i="1"/>
  <c r="T15" i="10" s="1"/>
  <c r="N121" i="1"/>
  <c r="T33" i="10" s="1"/>
  <c r="N225" i="1"/>
  <c r="W72" i="2" s="1"/>
  <c r="N96" i="1"/>
  <c r="T8" i="10" s="1"/>
  <c r="N114" i="1"/>
  <c r="T26" i="10" s="1"/>
  <c r="N218" i="1"/>
  <c r="W65" i="2" s="1"/>
  <c r="N97" i="1"/>
  <c r="T9" i="10" s="1"/>
  <c r="N115" i="1"/>
  <c r="T27" i="10" s="1"/>
  <c r="N219" i="1"/>
  <c r="W66" i="2" s="1"/>
  <c r="L199" i="1"/>
  <c r="L201"/>
  <c r="L191"/>
  <c r="L197"/>
  <c r="L184"/>
  <c r="M176"/>
  <c r="M146"/>
  <c r="M152"/>
  <c r="M163"/>
  <c r="M177"/>
  <c r="M151"/>
  <c r="M165"/>
  <c r="S3" i="10"/>
  <c r="M128" i="1"/>
  <c r="V65" i="2"/>
  <c r="U79"/>
  <c r="K108"/>
  <c r="J127"/>
  <c r="S34" i="10"/>
  <c r="N112" i="1"/>
  <c r="T24" i="10" s="1"/>
  <c r="N94" i="1"/>
  <c r="T6" i="10" s="1"/>
  <c r="N216" i="1"/>
  <c r="W63" i="2" s="1"/>
  <c r="N113" i="1"/>
  <c r="T25" i="10" s="1"/>
  <c r="N95" i="1"/>
  <c r="T7" i="10" s="1"/>
  <c r="N217" i="1"/>
  <c r="W64" i="2" s="1"/>
  <c r="N101" i="1"/>
  <c r="T13" i="10" s="1"/>
  <c r="N119" i="1"/>
  <c r="T31" i="10" s="1"/>
  <c r="N223" i="1"/>
  <c r="W70" i="2" s="1"/>
  <c r="N123" i="1"/>
  <c r="T35" i="10" s="1"/>
  <c r="N105" i="1"/>
  <c r="N227"/>
  <c r="W74" i="2" s="1"/>
  <c r="L200" i="1"/>
  <c r="L195"/>
  <c r="M155"/>
  <c r="M159"/>
  <c r="M147"/>
  <c r="M158"/>
  <c r="M153"/>
  <c r="M174"/>
  <c r="L189"/>
  <c r="S32" i="10"/>
  <c r="O90" i="1"/>
  <c r="O134"/>
  <c r="O171" s="1"/>
  <c r="O39"/>
  <c r="V60" i="2"/>
  <c r="M232" i="1"/>
  <c r="M241"/>
  <c r="S12" i="10"/>
  <c r="S9"/>
  <c r="S14"/>
  <c r="Q11" i="1"/>
  <c r="P64"/>
  <c r="P12"/>
  <c r="P212"/>
  <c r="P89"/>
  <c r="P133"/>
  <c r="P170" s="1"/>
  <c r="P38"/>
  <c r="S15" i="10"/>
  <c r="N92" i="1"/>
  <c r="T4" i="10" s="1"/>
  <c r="N110" i="1"/>
  <c r="T22" i="10" s="1"/>
  <c r="N214" i="1"/>
  <c r="W61" i="2" s="1"/>
  <c r="N107" i="1"/>
  <c r="T19" i="10" s="1"/>
  <c r="N125" i="1"/>
  <c r="T37" i="10" s="1"/>
  <c r="N229" i="1"/>
  <c r="W76" i="2" s="1"/>
  <c r="N100" i="1"/>
  <c r="T12" i="10" s="1"/>
  <c r="N118" i="1"/>
  <c r="T30" i="10" s="1"/>
  <c r="N222" i="1"/>
  <c r="N226"/>
  <c r="W73" i="2" s="1"/>
  <c r="N104" i="1"/>
  <c r="T16" i="10" s="1"/>
  <c r="N122" i="1"/>
  <c r="T34" i="10" s="1"/>
  <c r="L196" i="1"/>
  <c r="M162"/>
  <c r="M199" s="1"/>
  <c r="M166"/>
  <c r="M203" s="1"/>
  <c r="M154"/>
  <c r="M191" s="1"/>
  <c r="M160"/>
  <c r="M157"/>
  <c r="M178"/>
  <c r="M222" i="2" l="1"/>
  <c r="N110"/>
  <c r="L231"/>
  <c r="L242"/>
  <c r="M199"/>
  <c r="N118"/>
  <c r="N117"/>
  <c r="L235"/>
  <c r="L241"/>
  <c r="N113"/>
  <c r="L226"/>
  <c r="N116"/>
  <c r="N122"/>
  <c r="K248"/>
  <c r="L245"/>
  <c r="N115"/>
  <c r="L246"/>
  <c r="L227"/>
  <c r="N111"/>
  <c r="L238"/>
  <c r="N123"/>
  <c r="L233"/>
  <c r="O177"/>
  <c r="O133"/>
  <c r="N157"/>
  <c r="T62" i="10" s="1"/>
  <c r="N139" i="2"/>
  <c r="T44" i="10" s="1"/>
  <c r="N159" i="2"/>
  <c r="T64" i="10" s="1"/>
  <c r="N141" i="2"/>
  <c r="T46" i="10" s="1"/>
  <c r="N165" i="2"/>
  <c r="T70" i="10" s="1"/>
  <c r="N147" i="2"/>
  <c r="T52" i="10" s="1"/>
  <c r="N136" i="2"/>
  <c r="T41" i="10" s="1"/>
  <c r="N154" i="2"/>
  <c r="T59" i="10" s="1"/>
  <c r="M190" i="2"/>
  <c r="N176" i="1"/>
  <c r="M204" i="2"/>
  <c r="M192"/>
  <c r="M198"/>
  <c r="M197"/>
  <c r="M201"/>
  <c r="M188"/>
  <c r="M221"/>
  <c r="M223"/>
  <c r="L234"/>
  <c r="L229"/>
  <c r="L244"/>
  <c r="O92"/>
  <c r="O98"/>
  <c r="O95"/>
  <c r="O119" s="1"/>
  <c r="O85"/>
  <c r="O88"/>
  <c r="O112" s="1"/>
  <c r="O91"/>
  <c r="O96"/>
  <c r="O86"/>
  <c r="O87"/>
  <c r="O99"/>
  <c r="O93"/>
  <c r="O100"/>
  <c r="O97"/>
  <c r="O121" s="1"/>
  <c r="O94"/>
  <c r="O84"/>
  <c r="O90"/>
  <c r="O114" s="1"/>
  <c r="O89"/>
  <c r="O113" s="1"/>
  <c r="O101"/>
  <c r="Q11"/>
  <c r="P214"/>
  <c r="P59"/>
  <c r="P132"/>
  <c r="P176"/>
  <c r="P35"/>
  <c r="P12"/>
  <c r="P213"/>
  <c r="P83"/>
  <c r="N138"/>
  <c r="T43" i="10" s="1"/>
  <c r="N156" i="2"/>
  <c r="T61" i="10" s="1"/>
  <c r="N168" i="2"/>
  <c r="T73" i="10" s="1"/>
  <c r="N150" i="2"/>
  <c r="T55" i="10" s="1"/>
  <c r="N169" i="2"/>
  <c r="T74" i="10" s="1"/>
  <c r="N151" i="2"/>
  <c r="T56" i="10" s="1"/>
  <c r="N144" i="2"/>
  <c r="T49" i="10" s="1"/>
  <c r="N162" i="2"/>
  <c r="T67" i="10" s="1"/>
  <c r="N155" i="2"/>
  <c r="T60" i="10" s="1"/>
  <c r="N137" i="2"/>
  <c r="T42" i="10" s="1"/>
  <c r="N158" i="2"/>
  <c r="T63" i="10" s="1"/>
  <c r="N140" i="2"/>
  <c r="T45" i="10" s="1"/>
  <c r="N167" i="2"/>
  <c r="T72" i="10" s="1"/>
  <c r="N149" i="2"/>
  <c r="T54" i="10" s="1"/>
  <c r="N135" i="2"/>
  <c r="T40" i="10" s="1"/>
  <c r="N153" i="2"/>
  <c r="T58" i="10" s="1"/>
  <c r="N164" i="2"/>
  <c r="T69" i="10" s="1"/>
  <c r="N146" i="2"/>
  <c r="T51" i="10" s="1"/>
  <c r="M189" i="2"/>
  <c r="M183" i="1"/>
  <c r="M203" i="2"/>
  <c r="M194"/>
  <c r="M200"/>
  <c r="M208"/>
  <c r="M202"/>
  <c r="M191"/>
  <c r="M220"/>
  <c r="L232"/>
  <c r="L236"/>
  <c r="N125"/>
  <c r="N179"/>
  <c r="N216" s="1"/>
  <c r="N182"/>
  <c r="N183"/>
  <c r="N220" s="1"/>
  <c r="N178"/>
  <c r="N215" s="1"/>
  <c r="N184"/>
  <c r="N181"/>
  <c r="N186"/>
  <c r="N185"/>
  <c r="N180"/>
  <c r="N217" s="1"/>
  <c r="S39" i="10"/>
  <c r="M171" i="2"/>
  <c r="N161"/>
  <c r="T66" i="10" s="1"/>
  <c r="N143" i="2"/>
  <c r="T48" i="10" s="1"/>
  <c r="N160" i="2"/>
  <c r="T65" i="10" s="1"/>
  <c r="N142" i="2"/>
  <c r="T47" i="10" s="1"/>
  <c r="N166" i="2"/>
  <c r="T71" i="10" s="1"/>
  <c r="N148" i="2"/>
  <c r="T53" i="10" s="1"/>
  <c r="N152" i="2"/>
  <c r="T57" i="10" s="1"/>
  <c r="N134" i="2"/>
  <c r="N103"/>
  <c r="N145"/>
  <c r="T50" i="10" s="1"/>
  <c r="N163" i="2"/>
  <c r="T68" i="10" s="1"/>
  <c r="M206" i="2"/>
  <c r="M195"/>
  <c r="M188" i="1"/>
  <c r="L228" i="2"/>
  <c r="M194" i="1"/>
  <c r="L243" i="2"/>
  <c r="N124"/>
  <c r="M209"/>
  <c r="M246" s="1"/>
  <c r="M187"/>
  <c r="M224" s="1"/>
  <c r="M196"/>
  <c r="M193"/>
  <c r="M207"/>
  <c r="M205"/>
  <c r="M216"/>
  <c r="L225"/>
  <c r="L237"/>
  <c r="N109"/>
  <c r="L230"/>
  <c r="L240"/>
  <c r="N120"/>
  <c r="M184" i="1"/>
  <c r="M187"/>
  <c r="N174"/>
  <c r="N175"/>
  <c r="M202"/>
  <c r="M189"/>
  <c r="L205"/>
  <c r="L206" s="1"/>
  <c r="M186"/>
  <c r="M197"/>
  <c r="M190"/>
  <c r="M192"/>
  <c r="W69" i="2"/>
  <c r="O92" i="1"/>
  <c r="U4" i="10" s="1"/>
  <c r="O110" i="1"/>
  <c r="U22" i="10" s="1"/>
  <c r="O214" i="1"/>
  <c r="X61" i="2" s="1"/>
  <c r="O103" i="1"/>
  <c r="U15" i="10" s="1"/>
  <c r="O121" i="1"/>
  <c r="U33" i="10" s="1"/>
  <c r="O225" i="1"/>
  <c r="X72" i="2" s="1"/>
  <c r="O94" i="1"/>
  <c r="U6" i="10" s="1"/>
  <c r="O112" i="1"/>
  <c r="U24" i="10" s="1"/>
  <c r="O216" i="1"/>
  <c r="X63" i="2" s="1"/>
  <c r="O222" i="1"/>
  <c r="X69" i="2" s="1"/>
  <c r="O100" i="1"/>
  <c r="U12" i="10" s="1"/>
  <c r="O118" i="1"/>
  <c r="U30" i="10" s="1"/>
  <c r="O95" i="1"/>
  <c r="U7" i="10" s="1"/>
  <c r="O113" i="1"/>
  <c r="U25" i="10" s="1"/>
  <c r="O217" i="1"/>
  <c r="X64" i="2" s="1"/>
  <c r="T3" i="10"/>
  <c r="N128" i="1"/>
  <c r="M195"/>
  <c r="M201"/>
  <c r="N160"/>
  <c r="N155"/>
  <c r="N161"/>
  <c r="N156"/>
  <c r="N166"/>
  <c r="N150"/>
  <c r="O109"/>
  <c r="U21" i="10" s="1"/>
  <c r="O91" i="1"/>
  <c r="O84"/>
  <c r="O213"/>
  <c r="O124"/>
  <c r="U36" i="10" s="1"/>
  <c r="O106" i="1"/>
  <c r="U18" i="10" s="1"/>
  <c r="O228" i="1"/>
  <c r="X75" i="2" s="1"/>
  <c r="O99" i="1"/>
  <c r="U11" i="10" s="1"/>
  <c r="O117" i="1"/>
  <c r="U29" i="10" s="1"/>
  <c r="O221" i="1"/>
  <c r="X68" i="2" s="1"/>
  <c r="O219" i="1"/>
  <c r="X66" i="2" s="1"/>
  <c r="Z66" s="1"/>
  <c r="Y66" s="1"/>
  <c r="O97" i="1"/>
  <c r="U9" i="10" s="1"/>
  <c r="O115" i="1"/>
  <c r="U27" i="10" s="1"/>
  <c r="O96" i="1"/>
  <c r="U8" i="10" s="1"/>
  <c r="O114" i="1"/>
  <c r="U26" i="10" s="1"/>
  <c r="O218" i="1"/>
  <c r="X65" i="2" s="1"/>
  <c r="M198" i="1"/>
  <c r="M185"/>
  <c r="N157"/>
  <c r="N194" s="1"/>
  <c r="N145"/>
  <c r="N163"/>
  <c r="N177"/>
  <c r="N154"/>
  <c r="T17" i="10"/>
  <c r="O102" i="1"/>
  <c r="U14" i="10" s="1"/>
  <c r="O120" i="1"/>
  <c r="U32" i="10" s="1"/>
  <c r="O224" i="1"/>
  <c r="X71" i="2" s="1"/>
  <c r="O125" i="1"/>
  <c r="U37" i="10" s="1"/>
  <c r="O107" i="1"/>
  <c r="U19" i="10" s="1"/>
  <c r="O229" i="1"/>
  <c r="X76" i="2" s="1"/>
  <c r="O215" i="1"/>
  <c r="X62" i="2" s="1"/>
  <c r="O93" i="1"/>
  <c r="U5" i="10" s="1"/>
  <c r="O111" i="1"/>
  <c r="U23" i="10" s="1"/>
  <c r="O227" i="1"/>
  <c r="X74" i="2" s="1"/>
  <c r="O105" i="1"/>
  <c r="U17" i="10" s="1"/>
  <c r="O123" i="1"/>
  <c r="U35" i="10" s="1"/>
  <c r="W60" i="2"/>
  <c r="N241" i="1"/>
  <c r="N232"/>
  <c r="M196"/>
  <c r="M200"/>
  <c r="M182"/>
  <c r="N144"/>
  <c r="N181" s="1"/>
  <c r="N164"/>
  <c r="N201" s="1"/>
  <c r="N178"/>
  <c r="N152"/>
  <c r="N165"/>
  <c r="N147"/>
  <c r="N158"/>
  <c r="N179"/>
  <c r="R11"/>
  <c r="Q64"/>
  <c r="Q89"/>
  <c r="Q38"/>
  <c r="Q133"/>
  <c r="Q170" s="1"/>
  <c r="Q212"/>
  <c r="Q12"/>
  <c r="L108" i="2"/>
  <c r="K127"/>
  <c r="P80" i="1"/>
  <c r="P67"/>
  <c r="P71"/>
  <c r="P75"/>
  <c r="P66"/>
  <c r="P70"/>
  <c r="P74"/>
  <c r="P78"/>
  <c r="P65"/>
  <c r="P68"/>
  <c r="P76"/>
  <c r="P81"/>
  <c r="P72"/>
  <c r="P82"/>
  <c r="P69"/>
  <c r="P79"/>
  <c r="P77"/>
  <c r="P73"/>
  <c r="V79" i="2"/>
  <c r="P90" i="1"/>
  <c r="P134"/>
  <c r="P171" s="1"/>
  <c r="P39"/>
  <c r="O135"/>
  <c r="O172" s="1"/>
  <c r="O139"/>
  <c r="O143"/>
  <c r="O136"/>
  <c r="O138"/>
  <c r="O141"/>
  <c r="O137"/>
  <c r="O174" s="1"/>
  <c r="O142"/>
  <c r="O140"/>
  <c r="O104"/>
  <c r="U16" i="10" s="1"/>
  <c r="O122" i="1"/>
  <c r="U34" i="10" s="1"/>
  <c r="O226" i="1"/>
  <c r="X73" i="2" s="1"/>
  <c r="O101" i="1"/>
  <c r="U13" i="10" s="1"/>
  <c r="O119" i="1"/>
  <c r="U31" i="10" s="1"/>
  <c r="O223" i="1"/>
  <c r="X70" i="2" s="1"/>
  <c r="O230" i="1"/>
  <c r="X77" i="2" s="1"/>
  <c r="O126" i="1"/>
  <c r="U38" i="10" s="1"/>
  <c r="O108" i="1"/>
  <c r="U20" i="10" s="1"/>
  <c r="O98" i="1"/>
  <c r="U10" i="10" s="1"/>
  <c r="O116" i="1"/>
  <c r="U28" i="10" s="1"/>
  <c r="O220" i="1"/>
  <c r="X67" i="2" s="1"/>
  <c r="M193" i="1"/>
  <c r="N153"/>
  <c r="N151"/>
  <c r="N148"/>
  <c r="N159"/>
  <c r="N196" s="1"/>
  <c r="N173"/>
  <c r="N149"/>
  <c r="N162"/>
  <c r="N146"/>
  <c r="N221" i="2" l="1"/>
  <c r="O118"/>
  <c r="O110"/>
  <c r="O117"/>
  <c r="M242"/>
  <c r="M237"/>
  <c r="O116"/>
  <c r="O120"/>
  <c r="O109"/>
  <c r="M230"/>
  <c r="O124"/>
  <c r="M228"/>
  <c r="M226"/>
  <c r="O123"/>
  <c r="O122"/>
  <c r="M238"/>
  <c r="M241"/>
  <c r="L248"/>
  <c r="M232"/>
  <c r="N191"/>
  <c r="M235"/>
  <c r="O140"/>
  <c r="U45" i="10" s="1"/>
  <c r="O158" i="2"/>
  <c r="U63" i="10" s="1"/>
  <c r="O168" i="2"/>
  <c r="U73" i="10" s="1"/>
  <c r="O150" i="2"/>
  <c r="U55" i="10" s="1"/>
  <c r="O136" i="2"/>
  <c r="U41" i="10" s="1"/>
  <c r="O154" i="2"/>
  <c r="U59" i="10" s="1"/>
  <c r="O153" i="2"/>
  <c r="U58" i="10" s="1"/>
  <c r="O135" i="2"/>
  <c r="U40" i="10" s="1"/>
  <c r="O185" i="2"/>
  <c r="O183"/>
  <c r="O180"/>
  <c r="O178"/>
  <c r="O215" s="1"/>
  <c r="O179"/>
  <c r="O216" s="1"/>
  <c r="O184"/>
  <c r="O221" s="1"/>
  <c r="O182"/>
  <c r="O219" s="1"/>
  <c r="O181"/>
  <c r="O186"/>
  <c r="O223" s="1"/>
  <c r="N190" i="1"/>
  <c r="N202" i="2"/>
  <c r="N207"/>
  <c r="N206"/>
  <c r="N208"/>
  <c r="N187"/>
  <c r="N224" s="1"/>
  <c r="N192"/>
  <c r="N223"/>
  <c r="M245"/>
  <c r="P133"/>
  <c r="P177"/>
  <c r="O157"/>
  <c r="U62" i="10" s="1"/>
  <c r="O139" i="2"/>
  <c r="U44" i="10" s="1"/>
  <c r="O165" i="2"/>
  <c r="U70" i="10" s="1"/>
  <c r="O147" i="2"/>
  <c r="U52" i="10" s="1"/>
  <c r="O137" i="2"/>
  <c r="U42" i="10" s="1"/>
  <c r="O155" i="2"/>
  <c r="U60" i="10" s="1"/>
  <c r="O138" i="2"/>
  <c r="U43" i="10" s="1"/>
  <c r="O156" i="2"/>
  <c r="U61" i="10" s="1"/>
  <c r="O160" i="2"/>
  <c r="U65" i="10" s="1"/>
  <c r="O142" i="2"/>
  <c r="U47" i="10" s="1"/>
  <c r="M233" i="2"/>
  <c r="M243"/>
  <c r="N203"/>
  <c r="N195"/>
  <c r="N209"/>
  <c r="N197"/>
  <c r="N193"/>
  <c r="N222"/>
  <c r="O125"/>
  <c r="M239"/>
  <c r="M240"/>
  <c r="M234"/>
  <c r="O111"/>
  <c r="O169"/>
  <c r="U74" i="10" s="1"/>
  <c r="O151" i="2"/>
  <c r="U56" i="10" s="1"/>
  <c r="O144" i="2"/>
  <c r="U49" i="10" s="1"/>
  <c r="O162" i="2"/>
  <c r="U67" i="10" s="1"/>
  <c r="O167" i="2"/>
  <c r="U72" i="10" s="1"/>
  <c r="O149" i="2"/>
  <c r="U54" i="10" s="1"/>
  <c r="O141" i="2"/>
  <c r="U46" i="10" s="1"/>
  <c r="O159" i="2"/>
  <c r="U64" i="10" s="1"/>
  <c r="O166" i="2"/>
  <c r="U71" i="10" s="1"/>
  <c r="O148" i="2"/>
  <c r="U53" i="10" s="1"/>
  <c r="N201" i="2"/>
  <c r="N196"/>
  <c r="N200"/>
  <c r="N205"/>
  <c r="N189"/>
  <c r="M231"/>
  <c r="M236"/>
  <c r="T39" i="10"/>
  <c r="N171" i="2"/>
  <c r="P92"/>
  <c r="P101"/>
  <c r="P89"/>
  <c r="P113" s="1"/>
  <c r="P98"/>
  <c r="P85"/>
  <c r="P109" s="1"/>
  <c r="P87"/>
  <c r="P93"/>
  <c r="P86"/>
  <c r="P110" s="1"/>
  <c r="P90"/>
  <c r="P97"/>
  <c r="P121" s="1"/>
  <c r="P96"/>
  <c r="P99"/>
  <c r="P91"/>
  <c r="P100"/>
  <c r="P94"/>
  <c r="P88"/>
  <c r="P84"/>
  <c r="P95"/>
  <c r="P119" s="1"/>
  <c r="R11"/>
  <c r="Q12"/>
  <c r="Q35"/>
  <c r="Q214"/>
  <c r="Q59"/>
  <c r="Q176"/>
  <c r="Q213"/>
  <c r="Q132"/>
  <c r="Q83"/>
  <c r="O152"/>
  <c r="U57" i="10" s="1"/>
  <c r="O134" i="2"/>
  <c r="O103"/>
  <c r="O161"/>
  <c r="U66" i="10" s="1"/>
  <c r="O143" i="2"/>
  <c r="U48" i="10" s="1"/>
  <c r="O146" i="2"/>
  <c r="U51" i="10" s="1"/>
  <c r="O164" i="2"/>
  <c r="U69" i="10" s="1"/>
  <c r="O163" i="2"/>
  <c r="U68" i="10" s="1"/>
  <c r="O145" i="2"/>
  <c r="U50" i="10" s="1"/>
  <c r="M244" i="2"/>
  <c r="N194"/>
  <c r="N199"/>
  <c r="N198"/>
  <c r="N204"/>
  <c r="N190"/>
  <c r="N188"/>
  <c r="N218"/>
  <c r="N219"/>
  <c r="O115"/>
  <c r="M225"/>
  <c r="M229"/>
  <c r="M227"/>
  <c r="O177" i="1"/>
  <c r="Y158" i="2"/>
  <c r="Y140"/>
  <c r="N199" i="1"/>
  <c r="N185"/>
  <c r="O144"/>
  <c r="O181" s="1"/>
  <c r="O173"/>
  <c r="N195"/>
  <c r="N193"/>
  <c r="N188"/>
  <c r="N183"/>
  <c r="O179"/>
  <c r="O175"/>
  <c r="Z70" i="2"/>
  <c r="Y70" s="1"/>
  <c r="P123" i="1"/>
  <c r="V35" i="10" s="1"/>
  <c r="P105" i="1"/>
  <c r="V17" i="10" s="1"/>
  <c r="P227" i="1"/>
  <c r="P125"/>
  <c r="V37" i="10" s="1"/>
  <c r="P107" i="1"/>
  <c r="V19" i="10" s="1"/>
  <c r="P229" i="1"/>
  <c r="P104"/>
  <c r="V16" i="10" s="1"/>
  <c r="P122" i="1"/>
  <c r="V34" i="10" s="1"/>
  <c r="P226" i="1"/>
  <c r="P101"/>
  <c r="V13" i="10" s="1"/>
  <c r="P119" i="1"/>
  <c r="V31" i="10" s="1"/>
  <c r="P223" i="1"/>
  <c r="Z62" i="2"/>
  <c r="Y62" s="1"/>
  <c r="Z71"/>
  <c r="Y71" s="1"/>
  <c r="Z65"/>
  <c r="Y65" s="1"/>
  <c r="X60"/>
  <c r="O241" i="1"/>
  <c r="O232"/>
  <c r="O158"/>
  <c r="O153"/>
  <c r="O166"/>
  <c r="O148"/>
  <c r="O152"/>
  <c r="O163"/>
  <c r="O147"/>
  <c r="N189"/>
  <c r="N191"/>
  <c r="N187"/>
  <c r="N192"/>
  <c r="Z77" i="2"/>
  <c r="Y77" s="1"/>
  <c r="Z73"/>
  <c r="Y73" s="1"/>
  <c r="P103" i="1"/>
  <c r="V15" i="10" s="1"/>
  <c r="P121" i="1"/>
  <c r="V33" i="10" s="1"/>
  <c r="P225" i="1"/>
  <c r="P98"/>
  <c r="V10" i="10" s="1"/>
  <c r="P116" i="1"/>
  <c r="V28" i="10" s="1"/>
  <c r="P220" i="1"/>
  <c r="P109"/>
  <c r="V21" i="10" s="1"/>
  <c r="P91" i="1"/>
  <c r="P213"/>
  <c r="P84"/>
  <c r="P92"/>
  <c r="V4" i="10" s="1"/>
  <c r="P110" i="1"/>
  <c r="V22" i="10" s="1"/>
  <c r="P214" i="1"/>
  <c r="P124"/>
  <c r="V36" i="10" s="1"/>
  <c r="P106" i="1"/>
  <c r="V18" i="10" s="1"/>
  <c r="P228" i="1"/>
  <c r="L127" i="2"/>
  <c r="M108"/>
  <c r="R64" i="1"/>
  <c r="S11"/>
  <c r="R12"/>
  <c r="R212"/>
  <c r="R89"/>
  <c r="R133"/>
  <c r="R170" s="1"/>
  <c r="R38"/>
  <c r="Z63" i="2"/>
  <c r="Y63" s="1"/>
  <c r="N186" i="1"/>
  <c r="O160"/>
  <c r="O150"/>
  <c r="O154"/>
  <c r="O191" s="1"/>
  <c r="O151"/>
  <c r="N202"/>
  <c r="N182"/>
  <c r="N198"/>
  <c r="Z67" i="2"/>
  <c r="Y67" s="1"/>
  <c r="P99" i="1"/>
  <c r="V11" i="10" s="1"/>
  <c r="P221" i="1"/>
  <c r="P117"/>
  <c r="V29" i="10" s="1"/>
  <c r="P126" i="1"/>
  <c r="V38" i="10" s="1"/>
  <c r="P108" i="1"/>
  <c r="V20" i="10" s="1"/>
  <c r="P230" i="1"/>
  <c r="P94"/>
  <c r="V6" i="10" s="1"/>
  <c r="P112" i="1"/>
  <c r="V24" i="10" s="1"/>
  <c r="P216" i="1"/>
  <c r="P96"/>
  <c r="V8" i="10" s="1"/>
  <c r="P114" i="1"/>
  <c r="V26" i="10" s="1"/>
  <c r="P218" i="1"/>
  <c r="P93"/>
  <c r="V5" i="10" s="1"/>
  <c r="P111" i="1"/>
  <c r="V23" i="10" s="1"/>
  <c r="P215" i="1"/>
  <c r="Q78"/>
  <c r="Q72"/>
  <c r="Q65"/>
  <c r="Q70"/>
  <c r="Q68"/>
  <c r="Q77"/>
  <c r="Q81"/>
  <c r="Q66"/>
  <c r="Q76"/>
  <c r="Q79"/>
  <c r="Q80"/>
  <c r="Q82"/>
  <c r="Q71"/>
  <c r="Q73"/>
  <c r="Q74"/>
  <c r="Q67"/>
  <c r="Q69"/>
  <c r="Q75"/>
  <c r="W79" i="2"/>
  <c r="Z68"/>
  <c r="Y68" s="1"/>
  <c r="O128" i="1"/>
  <c r="U3" i="10"/>
  <c r="Z69" i="2"/>
  <c r="Y69" s="1"/>
  <c r="Z72"/>
  <c r="Y72" s="1"/>
  <c r="O156" i="1"/>
  <c r="O162"/>
  <c r="O157"/>
  <c r="O161"/>
  <c r="O155"/>
  <c r="O192" s="1"/>
  <c r="O176"/>
  <c r="N184"/>
  <c r="N200"/>
  <c r="P136"/>
  <c r="P140"/>
  <c r="P148"/>
  <c r="P141"/>
  <c r="P143"/>
  <c r="P137"/>
  <c r="P139"/>
  <c r="P135"/>
  <c r="P172" s="1"/>
  <c r="P142"/>
  <c r="P147"/>
  <c r="P138"/>
  <c r="P95"/>
  <c r="V7" i="10" s="1"/>
  <c r="P113" i="1"/>
  <c r="V25" i="10" s="1"/>
  <c r="P217" i="1"/>
  <c r="P102"/>
  <c r="V14" i="10" s="1"/>
  <c r="P120" i="1"/>
  <c r="V32" i="10" s="1"/>
  <c r="P224" i="1"/>
  <c r="P100"/>
  <c r="V12" i="10" s="1"/>
  <c r="P118" i="1"/>
  <c r="V30" i="10" s="1"/>
  <c r="P222" i="1"/>
  <c r="P97"/>
  <c r="V9" i="10" s="1"/>
  <c r="P115" i="1"/>
  <c r="V27" i="10" s="1"/>
  <c r="P219" i="1"/>
  <c r="Q90"/>
  <c r="Q134"/>
  <c r="Q171" s="1"/>
  <c r="Q39"/>
  <c r="Z74" i="2"/>
  <c r="Y74" s="1"/>
  <c r="Z76"/>
  <c r="Y76" s="1"/>
  <c r="Z75"/>
  <c r="Y75" s="1"/>
  <c r="Z64"/>
  <c r="Y64" s="1"/>
  <c r="Z61"/>
  <c r="Y61" s="1"/>
  <c r="O165" i="1"/>
  <c r="O149"/>
  <c r="O146"/>
  <c r="O164"/>
  <c r="O201" s="1"/>
  <c r="O178"/>
  <c r="O145"/>
  <c r="O159"/>
  <c r="O196" s="1"/>
  <c r="O180"/>
  <c r="M205"/>
  <c r="M206" s="1"/>
  <c r="N203"/>
  <c r="N197"/>
  <c r="P146" l="1"/>
  <c r="O218" i="2"/>
  <c r="O222"/>
  <c r="N246"/>
  <c r="P124"/>
  <c r="P123"/>
  <c r="N244"/>
  <c r="N235"/>
  <c r="N238"/>
  <c r="N227"/>
  <c r="N229"/>
  <c r="N236"/>
  <c r="P120"/>
  <c r="N242"/>
  <c r="M248"/>
  <c r="N225"/>
  <c r="O190"/>
  <c r="N233"/>
  <c r="N230"/>
  <c r="N240"/>
  <c r="Q86"/>
  <c r="Q97"/>
  <c r="Q100"/>
  <c r="Q99"/>
  <c r="Q94"/>
  <c r="Q98"/>
  <c r="Q95"/>
  <c r="Q101"/>
  <c r="Q85"/>
  <c r="Q109" s="1"/>
  <c r="Q96"/>
  <c r="Q84"/>
  <c r="Q91"/>
  <c r="Q88"/>
  <c r="Q93"/>
  <c r="Q92"/>
  <c r="Q87"/>
  <c r="Q90"/>
  <c r="Q89"/>
  <c r="S11"/>
  <c r="R176"/>
  <c r="R35"/>
  <c r="R12"/>
  <c r="R214"/>
  <c r="R59"/>
  <c r="R132"/>
  <c r="R213"/>
  <c r="R83"/>
  <c r="P162"/>
  <c r="V67" i="10" s="1"/>
  <c r="P144" i="2"/>
  <c r="V49" i="10" s="1"/>
  <c r="P146" i="2"/>
  <c r="V51" i="10" s="1"/>
  <c r="P164" i="2"/>
  <c r="V69" i="10" s="1"/>
  <c r="P143" i="2"/>
  <c r="V48" i="10" s="1"/>
  <c r="P161" i="2"/>
  <c r="V66" i="10" s="1"/>
  <c r="P157" i="2"/>
  <c r="V62" i="10" s="1"/>
  <c r="P139" i="2"/>
  <c r="V44" i="10" s="1"/>
  <c r="N241" i="2"/>
  <c r="N245"/>
  <c r="P117"/>
  <c r="Q117" s="1"/>
  <c r="O188"/>
  <c r="O208"/>
  <c r="O195"/>
  <c r="O189"/>
  <c r="O207"/>
  <c r="O197"/>
  <c r="O217"/>
  <c r="N228"/>
  <c r="Q133"/>
  <c r="Q177"/>
  <c r="P156"/>
  <c r="V61" i="10" s="1"/>
  <c r="P138" i="2"/>
  <c r="V43" i="10" s="1"/>
  <c r="P167" i="2"/>
  <c r="V72" i="10" s="1"/>
  <c r="P149" i="2"/>
  <c r="V54" i="10" s="1"/>
  <c r="P154" i="2"/>
  <c r="V59" i="10" s="1"/>
  <c r="P136" i="2"/>
  <c r="V41" i="10" s="1"/>
  <c r="P166" i="2"/>
  <c r="V71" i="10" s="1"/>
  <c r="P148" i="2"/>
  <c r="V53" i="10" s="1"/>
  <c r="P178" i="2"/>
  <c r="P215" s="1"/>
  <c r="P179"/>
  <c r="P183"/>
  <c r="P180"/>
  <c r="P181"/>
  <c r="P185"/>
  <c r="P222" s="1"/>
  <c r="P186"/>
  <c r="P182"/>
  <c r="P184"/>
  <c r="P144" i="1"/>
  <c r="P115" i="2"/>
  <c r="N231"/>
  <c r="N237"/>
  <c r="P111"/>
  <c r="P125"/>
  <c r="N234"/>
  <c r="N239"/>
  <c r="O196"/>
  <c r="O194"/>
  <c r="O202"/>
  <c r="O193"/>
  <c r="O192"/>
  <c r="O205"/>
  <c r="P112"/>
  <c r="P118"/>
  <c r="P184" i="1"/>
  <c r="O206" i="2"/>
  <c r="O204"/>
  <c r="O199"/>
  <c r="O187"/>
  <c r="O224" s="1"/>
  <c r="O171"/>
  <c r="U39" i="10"/>
  <c r="P152" i="2"/>
  <c r="V57" i="10" s="1"/>
  <c r="P134" i="2"/>
  <c r="P103"/>
  <c r="P141"/>
  <c r="V46" i="10" s="1"/>
  <c r="P159" i="2"/>
  <c r="V64" i="10" s="1"/>
  <c r="P158" i="2"/>
  <c r="V63" i="10" s="1"/>
  <c r="P140" i="2"/>
  <c r="V45" i="10" s="1"/>
  <c r="P135" i="2"/>
  <c r="V40" i="10" s="1"/>
  <c r="P153" i="2"/>
  <c r="V58" i="10" s="1"/>
  <c r="P142" i="2"/>
  <c r="V47" i="10" s="1"/>
  <c r="P160" i="2"/>
  <c r="V65" i="10" s="1"/>
  <c r="P145" i="2"/>
  <c r="V50" i="10" s="1"/>
  <c r="P163" i="2"/>
  <c r="V68" i="10" s="1"/>
  <c r="P150" i="2"/>
  <c r="V55" i="10" s="1"/>
  <c r="P168" i="2"/>
  <c r="V73" i="10" s="1"/>
  <c r="P147" i="2"/>
  <c r="V52" i="10" s="1"/>
  <c r="P165" i="2"/>
  <c r="V70" i="10" s="1"/>
  <c r="P155" i="2"/>
  <c r="V60" i="10" s="1"/>
  <c r="P137" i="2"/>
  <c r="V42" i="10" s="1"/>
  <c r="P169" i="2"/>
  <c r="V74" i="10" s="1"/>
  <c r="P151" i="2"/>
  <c r="V56" i="10" s="1"/>
  <c r="P114" i="2"/>
  <c r="P145" i="1"/>
  <c r="N226" i="2"/>
  <c r="N232"/>
  <c r="N243"/>
  <c r="P116"/>
  <c r="Q116" s="1"/>
  <c r="O209"/>
  <c r="O246" s="1"/>
  <c r="O191"/>
  <c r="O198"/>
  <c r="O203"/>
  <c r="O201"/>
  <c r="O200"/>
  <c r="O237" s="1"/>
  <c r="O220"/>
  <c r="P122"/>
  <c r="Y156"/>
  <c r="Y138"/>
  <c r="Y148"/>
  <c r="Y166"/>
  <c r="Y146"/>
  <c r="Y164"/>
  <c r="Y137"/>
  <c r="Y155"/>
  <c r="Y169"/>
  <c r="Y151"/>
  <c r="Y157"/>
  <c r="Y139"/>
  <c r="Y163"/>
  <c r="Y145"/>
  <c r="Y144"/>
  <c r="Y162"/>
  <c r="Y159"/>
  <c r="Y141"/>
  <c r="Y135"/>
  <c r="Y153"/>
  <c r="Y167"/>
  <c r="Y149"/>
  <c r="Y150"/>
  <c r="Y168"/>
  <c r="Y161"/>
  <c r="Y143"/>
  <c r="Y165"/>
  <c r="Y147"/>
  <c r="Y154"/>
  <c r="Y136"/>
  <c r="P182" i="1"/>
  <c r="P178"/>
  <c r="P175"/>
  <c r="O199"/>
  <c r="Y142" i="2"/>
  <c r="Y160"/>
  <c r="AE63" i="10"/>
  <c r="AE45"/>
  <c r="O194" i="1"/>
  <c r="O202"/>
  <c r="O182"/>
  <c r="O186"/>
  <c r="P179"/>
  <c r="P174"/>
  <c r="P181"/>
  <c r="O198"/>
  <c r="N205"/>
  <c r="N206" s="1"/>
  <c r="Q95"/>
  <c r="W7" i="10" s="1"/>
  <c r="Q113" i="1"/>
  <c r="W25" i="10" s="1"/>
  <c r="Q217" i="1"/>
  <c r="Q97"/>
  <c r="W9" i="10" s="1"/>
  <c r="Q115" i="1"/>
  <c r="W27" i="10" s="1"/>
  <c r="Q219" i="1"/>
  <c r="Q102"/>
  <c r="W14" i="10" s="1"/>
  <c r="Q120" i="1"/>
  <c r="W32" i="10" s="1"/>
  <c r="Q224" i="1"/>
  <c r="Q94"/>
  <c r="W6" i="10" s="1"/>
  <c r="Q112" i="1"/>
  <c r="W24" i="10" s="1"/>
  <c r="Q216" i="1"/>
  <c r="Q104"/>
  <c r="W16" i="10" s="1"/>
  <c r="Q122" i="1"/>
  <c r="W34" i="10" s="1"/>
  <c r="Q226" i="1"/>
  <c r="R82"/>
  <c r="R69"/>
  <c r="R73"/>
  <c r="R77"/>
  <c r="R81"/>
  <c r="R68"/>
  <c r="R72"/>
  <c r="R76"/>
  <c r="R65"/>
  <c r="R66"/>
  <c r="R74"/>
  <c r="R70"/>
  <c r="R78"/>
  <c r="R80"/>
  <c r="R67"/>
  <c r="R79"/>
  <c r="R75"/>
  <c r="R71"/>
  <c r="O183"/>
  <c r="P154"/>
  <c r="P165"/>
  <c r="P153"/>
  <c r="P166"/>
  <c r="P180"/>
  <c r="P156"/>
  <c r="P177"/>
  <c r="O188"/>
  <c r="O185"/>
  <c r="Q101"/>
  <c r="W13" i="10" s="1"/>
  <c r="Q119" i="1"/>
  <c r="W31" i="10" s="1"/>
  <c r="Q223" i="1"/>
  <c r="Q99"/>
  <c r="W11" i="10" s="1"/>
  <c r="Q117" i="1"/>
  <c r="W29" i="10" s="1"/>
  <c r="Q221" i="1"/>
  <c r="Q105"/>
  <c r="W17" i="10" s="1"/>
  <c r="Q123" i="1"/>
  <c r="W35" i="10" s="1"/>
  <c r="Q227" i="1"/>
  <c r="Q103"/>
  <c r="W15" i="10" s="1"/>
  <c r="Q121" i="1"/>
  <c r="W33" i="10" s="1"/>
  <c r="Q225" i="1"/>
  <c r="Q98"/>
  <c r="W10" i="10" s="1"/>
  <c r="Q116" i="1"/>
  <c r="W28" i="10" s="1"/>
  <c r="Q220" i="1"/>
  <c r="S64"/>
  <c r="T11"/>
  <c r="S12"/>
  <c r="S212"/>
  <c r="S89"/>
  <c r="S38"/>
  <c r="S133"/>
  <c r="S170" s="1"/>
  <c r="V3" i="10"/>
  <c r="P128" i="1"/>
  <c r="P163"/>
  <c r="P161"/>
  <c r="P149"/>
  <c r="P186" s="1"/>
  <c r="P155"/>
  <c r="P192" s="1"/>
  <c r="P150"/>
  <c r="P187" s="1"/>
  <c r="P160"/>
  <c r="O197"/>
  <c r="O189"/>
  <c r="O195"/>
  <c r="Q100"/>
  <c r="W12" i="10" s="1"/>
  <c r="Q118" i="1"/>
  <c r="W30" i="10" s="1"/>
  <c r="Q222" i="1"/>
  <c r="Q124"/>
  <c r="W36" i="10" s="1"/>
  <c r="Q106" i="1"/>
  <c r="W18" i="10" s="1"/>
  <c r="Q228" i="1"/>
  <c r="Q125"/>
  <c r="W37" i="10" s="1"/>
  <c r="Q107" i="1"/>
  <c r="W19" i="10" s="1"/>
  <c r="Q229" i="1"/>
  <c r="Q109"/>
  <c r="W21" i="10" s="1"/>
  <c r="Q91" i="1"/>
  <c r="Q84"/>
  <c r="Q213"/>
  <c r="R134"/>
  <c r="R171" s="1"/>
  <c r="R90"/>
  <c r="R39"/>
  <c r="P241"/>
  <c r="P232"/>
  <c r="P151"/>
  <c r="P162"/>
  <c r="P199" s="1"/>
  <c r="P176"/>
  <c r="P157"/>
  <c r="P164"/>
  <c r="P185"/>
  <c r="O193"/>
  <c r="O187"/>
  <c r="O200"/>
  <c r="O190"/>
  <c r="Q137"/>
  <c r="Q141"/>
  <c r="Q139"/>
  <c r="Q135"/>
  <c r="Q172" s="1"/>
  <c r="Q142"/>
  <c r="Q179" s="1"/>
  <c r="Q138"/>
  <c r="Q140"/>
  <c r="Q177" s="1"/>
  <c r="Q143"/>
  <c r="Q136"/>
  <c r="Q93"/>
  <c r="W5" i="10" s="1"/>
  <c r="Q111" i="1"/>
  <c r="W23" i="10" s="1"/>
  <c r="Q215" i="1"/>
  <c r="Q126"/>
  <c r="W38" i="10" s="1"/>
  <c r="Q108" i="1"/>
  <c r="W20" i="10" s="1"/>
  <c r="Q230" i="1"/>
  <c r="Q92"/>
  <c r="W4" i="10" s="1"/>
  <c r="Q110" i="1"/>
  <c r="W22" i="10" s="1"/>
  <c r="Q214" i="1"/>
  <c r="Q96"/>
  <c r="W8" i="10" s="1"/>
  <c r="Q114" i="1"/>
  <c r="W26" i="10" s="1"/>
  <c r="Q218" i="1"/>
  <c r="N108" i="2"/>
  <c r="M127"/>
  <c r="X79"/>
  <c r="Z79" s="1"/>
  <c r="Z60"/>
  <c r="Y60" s="1"/>
  <c r="P158" i="1"/>
  <c r="P195" s="1"/>
  <c r="P183"/>
  <c r="P159"/>
  <c r="P152"/>
  <c r="P189" s="1"/>
  <c r="P173"/>
  <c r="O184"/>
  <c r="O203"/>
  <c r="P191" l="1"/>
  <c r="P216" i="2"/>
  <c r="P194" i="1"/>
  <c r="P219" i="2"/>
  <c r="O240"/>
  <c r="Q115"/>
  <c r="Q114"/>
  <c r="O233"/>
  <c r="Q122"/>
  <c r="O242"/>
  <c r="O231"/>
  <c r="O238"/>
  <c r="Q112"/>
  <c r="O235"/>
  <c r="P194"/>
  <c r="Q111"/>
  <c r="O226"/>
  <c r="N248"/>
  <c r="O228"/>
  <c r="O230"/>
  <c r="Q158"/>
  <c r="W63" i="10" s="1"/>
  <c r="Q140" i="2"/>
  <c r="Q156"/>
  <c r="W61" i="10" s="1"/>
  <c r="Q138" i="2"/>
  <c r="W43" i="10" s="1"/>
  <c r="Q153" i="2"/>
  <c r="W58" i="10" s="1"/>
  <c r="Q135" i="2"/>
  <c r="W40" i="10" s="1"/>
  <c r="Q118" i="2"/>
  <c r="Q162"/>
  <c r="W67" i="10" s="1"/>
  <c r="Q144" i="2"/>
  <c r="W49" i="10" s="1"/>
  <c r="Q110" i="2"/>
  <c r="Q154"/>
  <c r="W59" i="10" s="1"/>
  <c r="Q136" i="2"/>
  <c r="W41" i="10" s="1"/>
  <c r="O236" i="2"/>
  <c r="O229"/>
  <c r="P205"/>
  <c r="P201"/>
  <c r="P203"/>
  <c r="P192"/>
  <c r="P221"/>
  <c r="P218"/>
  <c r="O232"/>
  <c r="O227"/>
  <c r="V39" i="10"/>
  <c r="P171" i="2"/>
  <c r="R133"/>
  <c r="R177"/>
  <c r="Q113"/>
  <c r="Q139"/>
  <c r="W44" i="10" s="1"/>
  <c r="Q157" i="2"/>
  <c r="W62" i="10" s="1"/>
  <c r="Q143" i="2"/>
  <c r="W48" i="10" s="1"/>
  <c r="Q161" i="2"/>
  <c r="W66" i="10" s="1"/>
  <c r="Q120" i="2"/>
  <c r="Q164"/>
  <c r="W69" i="10" s="1"/>
  <c r="Q146" i="2"/>
  <c r="W51" i="10" s="1"/>
  <c r="Q166" i="2"/>
  <c r="W71" i="10" s="1"/>
  <c r="Q148" i="2"/>
  <c r="W53" i="10" s="1"/>
  <c r="Q121" i="2"/>
  <c r="Q165"/>
  <c r="W70" i="10" s="1"/>
  <c r="Q147" i="2"/>
  <c r="W52" i="10" s="1"/>
  <c r="P204" i="2"/>
  <c r="P193"/>
  <c r="P189"/>
  <c r="P198"/>
  <c r="P187"/>
  <c r="P224" s="1"/>
  <c r="P206"/>
  <c r="Q179"/>
  <c r="Q181"/>
  <c r="Q218" s="1"/>
  <c r="Q180"/>
  <c r="Q184"/>
  <c r="Q178"/>
  <c r="Q215" s="1"/>
  <c r="Q183"/>
  <c r="Q186"/>
  <c r="Q182"/>
  <c r="Q185"/>
  <c r="R101"/>
  <c r="R86"/>
  <c r="R100"/>
  <c r="R89"/>
  <c r="R92"/>
  <c r="R116" s="1"/>
  <c r="R93"/>
  <c r="R117" s="1"/>
  <c r="R94"/>
  <c r="R87"/>
  <c r="R96"/>
  <c r="R95"/>
  <c r="R98"/>
  <c r="R122" s="1"/>
  <c r="R90"/>
  <c r="R88"/>
  <c r="R97"/>
  <c r="R91"/>
  <c r="R85"/>
  <c r="R99"/>
  <c r="R84"/>
  <c r="T11"/>
  <c r="S213"/>
  <c r="S132"/>
  <c r="S176"/>
  <c r="S35"/>
  <c r="S214"/>
  <c r="S59"/>
  <c r="S12"/>
  <c r="S83"/>
  <c r="Q160"/>
  <c r="W65" i="10" s="1"/>
  <c r="Q142" i="2"/>
  <c r="W47" i="10" s="1"/>
  <c r="Q152" i="2"/>
  <c r="W57" i="10" s="1"/>
  <c r="Q134" i="2"/>
  <c r="Q103"/>
  <c r="Q163"/>
  <c r="W68" i="10" s="1"/>
  <c r="Q145" i="2"/>
  <c r="W50" i="10" s="1"/>
  <c r="Q124" i="2"/>
  <c r="R124" s="1"/>
  <c r="Q168"/>
  <c r="W73" i="10" s="1"/>
  <c r="Q150" i="2"/>
  <c r="W55" i="10" s="1"/>
  <c r="O243" i="2"/>
  <c r="O239"/>
  <c r="P200"/>
  <c r="P196"/>
  <c r="P191"/>
  <c r="P188"/>
  <c r="P207"/>
  <c r="P208"/>
  <c r="P223"/>
  <c r="P220"/>
  <c r="O244"/>
  <c r="O225"/>
  <c r="Q155"/>
  <c r="W60" i="10" s="1"/>
  <c r="Q137" i="2"/>
  <c r="W42" i="10" s="1"/>
  <c r="Q159" i="2"/>
  <c r="W64" i="10" s="1"/>
  <c r="Q141" i="2"/>
  <c r="W46" i="10" s="1"/>
  <c r="Q125" i="2"/>
  <c r="Q169"/>
  <c r="W74" i="10" s="1"/>
  <c r="Q151" i="2"/>
  <c r="W56" i="10" s="1"/>
  <c r="Q123" i="2"/>
  <c r="Q167"/>
  <c r="W72" i="10" s="1"/>
  <c r="Q149" i="2"/>
  <c r="W54" i="10" s="1"/>
  <c r="O241" i="2"/>
  <c r="P195"/>
  <c r="P202"/>
  <c r="P239" s="1"/>
  <c r="P209"/>
  <c r="P199"/>
  <c r="P197"/>
  <c r="P234" s="1"/>
  <c r="P190"/>
  <c r="P217"/>
  <c r="O234"/>
  <c r="O245"/>
  <c r="Q119"/>
  <c r="R119" s="1"/>
  <c r="Y152"/>
  <c r="Y134"/>
  <c r="Q173" i="1"/>
  <c r="P203"/>
  <c r="AE43" i="10"/>
  <c r="AE49"/>
  <c r="AE44"/>
  <c r="AE60"/>
  <c r="AE65"/>
  <c r="AE73"/>
  <c r="AE40"/>
  <c r="AE56"/>
  <c r="AE46"/>
  <c r="AE51"/>
  <c r="AE71"/>
  <c r="AE67"/>
  <c r="AE62"/>
  <c r="AE47"/>
  <c r="AE54"/>
  <c r="AE59"/>
  <c r="AE53"/>
  <c r="AE50"/>
  <c r="AE70"/>
  <c r="AE66"/>
  <c r="AE72"/>
  <c r="AE41"/>
  <c r="AE61"/>
  <c r="AE68"/>
  <c r="AE52"/>
  <c r="AE42"/>
  <c r="AE48"/>
  <c r="AE55"/>
  <c r="AE58"/>
  <c r="AE74"/>
  <c r="AE64"/>
  <c r="AE69"/>
  <c r="O205" i="1"/>
  <c r="Q175"/>
  <c r="Q180"/>
  <c r="P201"/>
  <c r="P188"/>
  <c r="R138"/>
  <c r="R142"/>
  <c r="R135"/>
  <c r="R172" s="1"/>
  <c r="R137"/>
  <c r="R140"/>
  <c r="R136"/>
  <c r="R143"/>
  <c r="R141"/>
  <c r="R139"/>
  <c r="Q232"/>
  <c r="Q241"/>
  <c r="S82"/>
  <c r="S69"/>
  <c r="S73"/>
  <c r="S77"/>
  <c r="S65"/>
  <c r="S67"/>
  <c r="S75"/>
  <c r="S80"/>
  <c r="S71"/>
  <c r="S66"/>
  <c r="S81"/>
  <c r="S74"/>
  <c r="S79"/>
  <c r="S76"/>
  <c r="S70"/>
  <c r="S78"/>
  <c r="S68"/>
  <c r="S72"/>
  <c r="R93"/>
  <c r="X5" i="10" s="1"/>
  <c r="R111" i="1"/>
  <c r="X23" i="10" s="1"/>
  <c r="R215" i="1"/>
  <c r="R100"/>
  <c r="X12" i="10" s="1"/>
  <c r="R118" i="1"/>
  <c r="X30" i="10" s="1"/>
  <c r="R222" i="1"/>
  <c r="R98"/>
  <c r="X10" i="10" s="1"/>
  <c r="R116" i="1"/>
  <c r="X28" i="10" s="1"/>
  <c r="R220" i="1"/>
  <c r="R99"/>
  <c r="X11" i="10" s="1"/>
  <c r="R117" i="1"/>
  <c r="X29" i="10" s="1"/>
  <c r="R221" i="1"/>
  <c r="Q166"/>
  <c r="Q159"/>
  <c r="Q154"/>
  <c r="Q160"/>
  <c r="Q155"/>
  <c r="Q165"/>
  <c r="Q149"/>
  <c r="P190"/>
  <c r="O206"/>
  <c r="Y79" i="2"/>
  <c r="U11" i="1"/>
  <c r="T64"/>
  <c r="T12"/>
  <c r="T133"/>
  <c r="T170" s="1"/>
  <c r="T212"/>
  <c r="T38"/>
  <c r="T89"/>
  <c r="R123"/>
  <c r="X35" i="10" s="1"/>
  <c r="R105" i="1"/>
  <c r="X17" i="10" s="1"/>
  <c r="R227" i="1"/>
  <c r="R96"/>
  <c r="X8" i="10" s="1"/>
  <c r="R114" i="1"/>
  <c r="X26" i="10" s="1"/>
  <c r="R218" i="1"/>
  <c r="R102"/>
  <c r="X14" i="10" s="1"/>
  <c r="R120" i="1"/>
  <c r="X32" i="10" s="1"/>
  <c r="R224" i="1"/>
  <c r="R103"/>
  <c r="X15" i="10" s="1"/>
  <c r="R121" i="1"/>
  <c r="X33" i="10" s="1"/>
  <c r="R225" i="1"/>
  <c r="Q156"/>
  <c r="Q144"/>
  <c r="Q181" s="1"/>
  <c r="Q162"/>
  <c r="Q176"/>
  <c r="Q153"/>
  <c r="Q174"/>
  <c r="O108" i="2"/>
  <c r="N127"/>
  <c r="W3" i="10"/>
  <c r="Q128" i="1"/>
  <c r="S134"/>
  <c r="S171" s="1"/>
  <c r="S39"/>
  <c r="S90"/>
  <c r="R101"/>
  <c r="X13" i="10" s="1"/>
  <c r="R119" i="1"/>
  <c r="X31" i="10" s="1"/>
  <c r="R223" i="1"/>
  <c r="R104"/>
  <c r="X16" i="10" s="1"/>
  <c r="R122" i="1"/>
  <c r="X34" i="10" s="1"/>
  <c r="R226" i="1"/>
  <c r="R109"/>
  <c r="X21" i="10" s="1"/>
  <c r="R91" i="1"/>
  <c r="R84"/>
  <c r="R213"/>
  <c r="R125"/>
  <c r="X37" i="10" s="1"/>
  <c r="R229" i="1"/>
  <c r="R107"/>
  <c r="X19" i="10" s="1"/>
  <c r="R126" i="1"/>
  <c r="X38" i="10" s="1"/>
  <c r="R108" i="1"/>
  <c r="X20" i="10" s="1"/>
  <c r="R230" i="1"/>
  <c r="P196"/>
  <c r="Q152"/>
  <c r="Q163"/>
  <c r="Q151"/>
  <c r="Q164"/>
  <c r="Q146"/>
  <c r="Q157"/>
  <c r="Q194" s="1"/>
  <c r="Q178"/>
  <c r="P200"/>
  <c r="R97"/>
  <c r="X9" i="10" s="1"/>
  <c r="R115" i="1"/>
  <c r="X27" i="10" s="1"/>
  <c r="R219" i="1"/>
  <c r="R124"/>
  <c r="X36" i="10" s="1"/>
  <c r="R106" i="1"/>
  <c r="X18" i="10" s="1"/>
  <c r="R228" i="1"/>
  <c r="R92"/>
  <c r="X4" i="10" s="1"/>
  <c r="R110" i="1"/>
  <c r="X22" i="10" s="1"/>
  <c r="R214" i="1"/>
  <c r="R94"/>
  <c r="X6" i="10" s="1"/>
  <c r="R112" i="1"/>
  <c r="X24" i="10" s="1"/>
  <c r="R216" i="1"/>
  <c r="R95"/>
  <c r="X7" i="10" s="1"/>
  <c r="R113" i="1"/>
  <c r="X25" i="10" s="1"/>
  <c r="R217" i="1"/>
  <c r="Q150"/>
  <c r="Q147"/>
  <c r="Q158"/>
  <c r="Q148"/>
  <c r="Q161"/>
  <c r="Q198" s="1"/>
  <c r="Q145"/>
  <c r="Q182" s="1"/>
  <c r="P197"/>
  <c r="P198"/>
  <c r="P193"/>
  <c r="P202"/>
  <c r="Q222" i="2" l="1"/>
  <c r="Q220"/>
  <c r="Q193" i="1"/>
  <c r="R180"/>
  <c r="P241" i="2"/>
  <c r="R112"/>
  <c r="P244"/>
  <c r="P246"/>
  <c r="P225"/>
  <c r="P236"/>
  <c r="R114"/>
  <c r="P232"/>
  <c r="O248"/>
  <c r="P237"/>
  <c r="P227"/>
  <c r="R125"/>
  <c r="P243"/>
  <c r="P230"/>
  <c r="Q171"/>
  <c r="W39" i="10"/>
  <c r="S85" i="2"/>
  <c r="S94"/>
  <c r="S98"/>
  <c r="S95"/>
  <c r="S119" s="1"/>
  <c r="S90"/>
  <c r="S86"/>
  <c r="S100"/>
  <c r="S124" s="1"/>
  <c r="S101"/>
  <c r="S97"/>
  <c r="S91"/>
  <c r="S99"/>
  <c r="S96"/>
  <c r="S87"/>
  <c r="S89"/>
  <c r="S92"/>
  <c r="S84"/>
  <c r="S93"/>
  <c r="S117" s="1"/>
  <c r="S88"/>
  <c r="U11"/>
  <c r="T214"/>
  <c r="T59"/>
  <c r="T132"/>
  <c r="T176"/>
  <c r="T213"/>
  <c r="T12"/>
  <c r="T35"/>
  <c r="T83"/>
  <c r="R159"/>
  <c r="R141"/>
  <c r="R166"/>
  <c r="R148"/>
  <c r="R162"/>
  <c r="R144"/>
  <c r="R150"/>
  <c r="R168"/>
  <c r="P245"/>
  <c r="P233"/>
  <c r="Q209"/>
  <c r="Q190"/>
  <c r="Q197"/>
  <c r="Q193"/>
  <c r="Q202"/>
  <c r="Q206"/>
  <c r="Q223"/>
  <c r="P226"/>
  <c r="R120"/>
  <c r="P240"/>
  <c r="R118"/>
  <c r="R153"/>
  <c r="R135"/>
  <c r="R158"/>
  <c r="R140"/>
  <c r="X45" i="10" s="1"/>
  <c r="R155" i="2"/>
  <c r="R137"/>
  <c r="R157"/>
  <c r="R139"/>
  <c r="R185"/>
  <c r="R178"/>
  <c r="R215" s="1"/>
  <c r="R181"/>
  <c r="R183"/>
  <c r="R186"/>
  <c r="R223" s="1"/>
  <c r="R180"/>
  <c r="R217" s="1"/>
  <c r="R182"/>
  <c r="R219" s="1"/>
  <c r="R184"/>
  <c r="R221" s="1"/>
  <c r="R179"/>
  <c r="R123"/>
  <c r="S123" s="1"/>
  <c r="P228"/>
  <c r="Q189"/>
  <c r="Q196"/>
  <c r="Q200"/>
  <c r="Q198"/>
  <c r="Q199"/>
  <c r="Q195"/>
  <c r="Q219"/>
  <c r="Q221"/>
  <c r="R109"/>
  <c r="S109" s="1"/>
  <c r="P235"/>
  <c r="R115"/>
  <c r="R121"/>
  <c r="P229"/>
  <c r="R111"/>
  <c r="P231"/>
  <c r="R167"/>
  <c r="R149"/>
  <c r="X54" i="10" s="1"/>
  <c r="R156" i="2"/>
  <c r="R138"/>
  <c r="R146"/>
  <c r="R164"/>
  <c r="R160"/>
  <c r="R142"/>
  <c r="R169"/>
  <c r="X74" i="10" s="1"/>
  <c r="R151" i="2"/>
  <c r="Q217"/>
  <c r="Q216"/>
  <c r="S125"/>
  <c r="Q187"/>
  <c r="Q224" s="1"/>
  <c r="Q192"/>
  <c r="Q204"/>
  <c r="Q205"/>
  <c r="Q201"/>
  <c r="P242"/>
  <c r="S133"/>
  <c r="S177"/>
  <c r="R134"/>
  <c r="R103"/>
  <c r="R152"/>
  <c r="X57" i="10" s="1"/>
  <c r="R147" i="2"/>
  <c r="R165"/>
  <c r="R163"/>
  <c r="R145"/>
  <c r="R161"/>
  <c r="R143"/>
  <c r="R154"/>
  <c r="R136"/>
  <c r="W45" i="10"/>
  <c r="Q203" i="2"/>
  <c r="Q208"/>
  <c r="Q191"/>
  <c r="Q207"/>
  <c r="Q194"/>
  <c r="Q188"/>
  <c r="R113"/>
  <c r="P238"/>
  <c r="R110"/>
  <c r="Q200" i="1"/>
  <c r="R178"/>
  <c r="R158"/>
  <c r="R173"/>
  <c r="AE57" i="10"/>
  <c r="R175" i="1"/>
  <c r="Q184"/>
  <c r="P205"/>
  <c r="Q192"/>
  <c r="Q187"/>
  <c r="AE39" i="10"/>
  <c r="S98" i="1"/>
  <c r="Y10" i="10" s="1"/>
  <c r="S116" i="1"/>
  <c r="Y28" i="10" s="1"/>
  <c r="S220" i="1"/>
  <c r="S102"/>
  <c r="Y14" i="10" s="1"/>
  <c r="S120" i="1"/>
  <c r="Y32" i="10" s="1"/>
  <c r="S224" i="1"/>
  <c r="S92"/>
  <c r="Y4" i="10" s="1"/>
  <c r="S110" i="1"/>
  <c r="Y22" i="10" s="1"/>
  <c r="S214" i="1"/>
  <c r="S93"/>
  <c r="Y5" i="10" s="1"/>
  <c r="S111" i="1"/>
  <c r="Y23" i="10" s="1"/>
  <c r="S215" i="1"/>
  <c r="S95"/>
  <c r="Y7" i="10" s="1"/>
  <c r="S113" i="1"/>
  <c r="Y25" i="10" s="1"/>
  <c r="S217" i="1"/>
  <c r="Q190"/>
  <c r="Q197"/>
  <c r="R176"/>
  <c r="R148"/>
  <c r="R152"/>
  <c r="R165"/>
  <c r="R147"/>
  <c r="R151"/>
  <c r="R166"/>
  <c r="R203" s="1"/>
  <c r="R150"/>
  <c r="R241"/>
  <c r="R232"/>
  <c r="O127" i="2"/>
  <c r="P108"/>
  <c r="U64" i="1"/>
  <c r="V11"/>
  <c r="U89"/>
  <c r="U38"/>
  <c r="U12"/>
  <c r="U212"/>
  <c r="U133"/>
  <c r="U170" s="1"/>
  <c r="S96"/>
  <c r="Y8" i="10" s="1"/>
  <c r="S114" i="1"/>
  <c r="Y26" i="10" s="1"/>
  <c r="S218" i="1"/>
  <c r="S125"/>
  <c r="Y37" i="10" s="1"/>
  <c r="S107" i="1"/>
  <c r="Y19" i="10" s="1"/>
  <c r="S229" i="1"/>
  <c r="S101"/>
  <c r="Y13" i="10" s="1"/>
  <c r="S119" i="1"/>
  <c r="Y31" i="10" s="1"/>
  <c r="S223" i="1"/>
  <c r="S99"/>
  <c r="Y11" i="10" s="1"/>
  <c r="S117" i="1"/>
  <c r="Y29" i="10" s="1"/>
  <c r="S221" i="1"/>
  <c r="Q195"/>
  <c r="Q188"/>
  <c r="P206"/>
  <c r="Q203"/>
  <c r="R157"/>
  <c r="R195" s="1"/>
  <c r="R159"/>
  <c r="R196" s="1"/>
  <c r="R149"/>
  <c r="R186" s="1"/>
  <c r="R153"/>
  <c r="R190" s="1"/>
  <c r="R154"/>
  <c r="T80"/>
  <c r="T67"/>
  <c r="T71"/>
  <c r="T75"/>
  <c r="T66"/>
  <c r="T70"/>
  <c r="T74"/>
  <c r="T78"/>
  <c r="T65"/>
  <c r="T81"/>
  <c r="T72"/>
  <c r="T68"/>
  <c r="T76"/>
  <c r="T73"/>
  <c r="T82"/>
  <c r="T77"/>
  <c r="T69"/>
  <c r="T79"/>
  <c r="S104"/>
  <c r="Y16" i="10" s="1"/>
  <c r="S122" i="1"/>
  <c r="Y34" i="10" s="1"/>
  <c r="S226" i="1"/>
  <c r="S100"/>
  <c r="Y12" i="10" s="1"/>
  <c r="S118" i="1"/>
  <c r="Y30" i="10" s="1"/>
  <c r="S222" i="1"/>
  <c r="S124"/>
  <c r="Y36" i="10" s="1"/>
  <c r="S106" i="1"/>
  <c r="Y18" i="10" s="1"/>
  <c r="S228" i="1"/>
  <c r="S103"/>
  <c r="Y15" i="10" s="1"/>
  <c r="S121" i="1"/>
  <c r="Y33" i="10" s="1"/>
  <c r="S225" i="1"/>
  <c r="Q201"/>
  <c r="Q199"/>
  <c r="Q202"/>
  <c r="Q196"/>
  <c r="R155"/>
  <c r="R161"/>
  <c r="R156"/>
  <c r="R160"/>
  <c r="R174"/>
  <c r="R179"/>
  <c r="R128"/>
  <c r="X3" i="10"/>
  <c r="S135" i="1"/>
  <c r="S172" s="1"/>
  <c r="S139"/>
  <c r="S143"/>
  <c r="S140"/>
  <c r="S142"/>
  <c r="S136"/>
  <c r="S138"/>
  <c r="S141"/>
  <c r="S178" s="1"/>
  <c r="S137"/>
  <c r="T134"/>
  <c r="T171" s="1"/>
  <c r="T39"/>
  <c r="T90"/>
  <c r="S94"/>
  <c r="Y6" i="10" s="1"/>
  <c r="S112" i="1"/>
  <c r="Y24" i="10" s="1"/>
  <c r="S216" i="1"/>
  <c r="S105"/>
  <c r="Y17" i="10" s="1"/>
  <c r="S123" i="1"/>
  <c r="Y35" i="10" s="1"/>
  <c r="S227" i="1"/>
  <c r="S97"/>
  <c r="Y9" i="10" s="1"/>
  <c r="S115" i="1"/>
  <c r="Y27" i="10" s="1"/>
  <c r="S219" i="1"/>
  <c r="S109"/>
  <c r="Y21" i="10" s="1"/>
  <c r="S91" i="1"/>
  <c r="S213"/>
  <c r="S84"/>
  <c r="S126"/>
  <c r="Y38" i="10" s="1"/>
  <c r="S108" i="1"/>
  <c r="Y20" i="10" s="1"/>
  <c r="S230" i="1"/>
  <c r="Q185"/>
  <c r="Q183"/>
  <c r="Q189"/>
  <c r="Q186"/>
  <c r="Q191"/>
  <c r="R164"/>
  <c r="R145"/>
  <c r="R163"/>
  <c r="R177"/>
  <c r="R144"/>
  <c r="R181" s="1"/>
  <c r="R162"/>
  <c r="R146"/>
  <c r="R199" l="1"/>
  <c r="S121" i="2"/>
  <c r="Q235"/>
  <c r="S113"/>
  <c r="S115"/>
  <c r="S110"/>
  <c r="Q231"/>
  <c r="Q240"/>
  <c r="Q238"/>
  <c r="S118"/>
  <c r="S114"/>
  <c r="Q228"/>
  <c r="R204"/>
  <c r="Q236"/>
  <c r="P248"/>
  <c r="Q244"/>
  <c r="Q225"/>
  <c r="Q245"/>
  <c r="Q237"/>
  <c r="X66" i="10"/>
  <c r="X52"/>
  <c r="X56"/>
  <c r="X69"/>
  <c r="X44"/>
  <c r="X55"/>
  <c r="X71"/>
  <c r="S138" i="2"/>
  <c r="Y43" i="10" s="1"/>
  <c r="S156" i="2"/>
  <c r="Y61" i="10" s="1"/>
  <c r="S139" i="2"/>
  <c r="Y44" i="10" s="1"/>
  <c r="S157" i="2"/>
  <c r="Y62" i="10" s="1"/>
  <c r="S159" i="2"/>
  <c r="Y64" i="10" s="1"/>
  <c r="S141" i="2"/>
  <c r="Y46" i="10" s="1"/>
  <c r="S154" i="2"/>
  <c r="Y59" i="10" s="1"/>
  <c r="S136" i="2"/>
  <c r="Y41" i="10" s="1"/>
  <c r="S162" i="2"/>
  <c r="Y67" i="10" s="1"/>
  <c r="S144" i="2"/>
  <c r="Y49" i="10" s="1"/>
  <c r="Q226" i="2"/>
  <c r="R187"/>
  <c r="R224" s="1"/>
  <c r="R196"/>
  <c r="R203"/>
  <c r="R197"/>
  <c r="R199"/>
  <c r="R220"/>
  <c r="Q234"/>
  <c r="X48" i="10"/>
  <c r="X70"/>
  <c r="X39"/>
  <c r="R171" i="2"/>
  <c r="X65" i="10"/>
  <c r="X61"/>
  <c r="X60"/>
  <c r="X58"/>
  <c r="X73"/>
  <c r="X53"/>
  <c r="T100" i="2"/>
  <c r="T124" s="1"/>
  <c r="T96"/>
  <c r="T101"/>
  <c r="T99"/>
  <c r="T123" s="1"/>
  <c r="T86"/>
  <c r="T92"/>
  <c r="T98"/>
  <c r="T85"/>
  <c r="T109" s="1"/>
  <c r="T89"/>
  <c r="T87"/>
  <c r="T88"/>
  <c r="T95"/>
  <c r="T119" s="1"/>
  <c r="T93"/>
  <c r="T94"/>
  <c r="T97"/>
  <c r="T91"/>
  <c r="T115" s="1"/>
  <c r="T84"/>
  <c r="T90"/>
  <c r="V11"/>
  <c r="U35"/>
  <c r="U214"/>
  <c r="U59"/>
  <c r="U213"/>
  <c r="U132"/>
  <c r="U176"/>
  <c r="U12"/>
  <c r="U83"/>
  <c r="S142"/>
  <c r="Y47" i="10" s="1"/>
  <c r="S160" i="2"/>
  <c r="Y65" i="10" s="1"/>
  <c r="S149" i="2"/>
  <c r="Y54" i="10" s="1"/>
  <c r="S167" i="2"/>
  <c r="Y72" i="10" s="1"/>
  <c r="S168" i="2"/>
  <c r="Y73" i="10" s="1"/>
  <c r="S150" i="2"/>
  <c r="Y55" i="10" s="1"/>
  <c r="S122" i="2"/>
  <c r="S166"/>
  <c r="Y71" i="10" s="1"/>
  <c r="S148" i="2"/>
  <c r="Y53" i="10" s="1"/>
  <c r="Q229" i="2"/>
  <c r="Q232"/>
  <c r="Q233"/>
  <c r="R193"/>
  <c r="R205"/>
  <c r="R242" s="1"/>
  <c r="R202"/>
  <c r="R198"/>
  <c r="R206"/>
  <c r="R216"/>
  <c r="R222"/>
  <c r="Q230"/>
  <c r="X59" i="10"/>
  <c r="X68"/>
  <c r="X47"/>
  <c r="X43"/>
  <c r="X42"/>
  <c r="X40"/>
  <c r="X67"/>
  <c r="X64"/>
  <c r="S103" i="2"/>
  <c r="S152"/>
  <c r="S134"/>
  <c r="S120"/>
  <c r="S164"/>
  <c r="Y69" i="10" s="1"/>
  <c r="S146" i="2"/>
  <c r="Y51" i="10" s="1"/>
  <c r="S169" i="2"/>
  <c r="Y74" i="10" s="1"/>
  <c r="S151" i="2"/>
  <c r="Y56" i="10" s="1"/>
  <c r="S145" i="2"/>
  <c r="Y50" i="10" s="1"/>
  <c r="S163" i="2"/>
  <c r="Y68" i="10" s="1"/>
  <c r="Q241" i="2"/>
  <c r="R188"/>
  <c r="R200"/>
  <c r="R209"/>
  <c r="R194"/>
  <c r="R208"/>
  <c r="R207"/>
  <c r="Q239"/>
  <c r="Q246"/>
  <c r="S112"/>
  <c r="X41" i="10"/>
  <c r="X50"/>
  <c r="S186" i="2"/>
  <c r="S181"/>
  <c r="S180"/>
  <c r="S182"/>
  <c r="S178"/>
  <c r="S215" s="1"/>
  <c r="S179"/>
  <c r="S216" s="1"/>
  <c r="S184"/>
  <c r="S221" s="1"/>
  <c r="S185"/>
  <c r="S183"/>
  <c r="S187"/>
  <c r="S224" s="1"/>
  <c r="X51" i="10"/>
  <c r="X72"/>
  <c r="X62"/>
  <c r="X63"/>
  <c r="X49"/>
  <c r="X46"/>
  <c r="T133" i="2"/>
  <c r="T177"/>
  <c r="S143"/>
  <c r="Y48" i="10" s="1"/>
  <c r="S161" i="2"/>
  <c r="Y66" i="10" s="1"/>
  <c r="S111" i="2"/>
  <c r="S155"/>
  <c r="Y60" i="10" s="1"/>
  <c r="S137" i="2"/>
  <c r="Y42" i="10" s="1"/>
  <c r="S165" i="2"/>
  <c r="Y70" i="10" s="1"/>
  <c r="S147" i="2"/>
  <c r="Y52" i="10" s="1"/>
  <c r="S158" i="2"/>
  <c r="Y63" i="10" s="1"/>
  <c r="S140" i="2"/>
  <c r="S153"/>
  <c r="Y58" i="10" s="1"/>
  <c r="S135" i="2"/>
  <c r="Y40" i="10" s="1"/>
  <c r="Q242" i="2"/>
  <c r="R195"/>
  <c r="R191"/>
  <c r="R192"/>
  <c r="R189"/>
  <c r="R201"/>
  <c r="R190"/>
  <c r="R218"/>
  <c r="Q243"/>
  <c r="Q227"/>
  <c r="S116"/>
  <c r="S151" i="1"/>
  <c r="R197"/>
  <c r="S174"/>
  <c r="S175"/>
  <c r="R188"/>
  <c r="R182"/>
  <c r="S179"/>
  <c r="S173"/>
  <c r="S176"/>
  <c r="R198"/>
  <c r="S232"/>
  <c r="S241"/>
  <c r="T136"/>
  <c r="T140"/>
  <c r="T138"/>
  <c r="T141"/>
  <c r="T143"/>
  <c r="T137"/>
  <c r="T139"/>
  <c r="T176" s="1"/>
  <c r="T135"/>
  <c r="T172" s="1"/>
  <c r="T142"/>
  <c r="T103"/>
  <c r="Z15" i="10" s="1"/>
  <c r="T225" i="1"/>
  <c r="T121"/>
  <c r="Z33" i="10" s="1"/>
  <c r="T94" i="1"/>
  <c r="Z6" i="10" s="1"/>
  <c r="T112" i="1"/>
  <c r="Z24" i="10" s="1"/>
  <c r="T216" i="1"/>
  <c r="T104"/>
  <c r="Z16" i="10" s="1"/>
  <c r="T122" i="1"/>
  <c r="Z34" i="10" s="1"/>
  <c r="T226" i="1"/>
  <c r="T101"/>
  <c r="Z13" i="10" s="1"/>
  <c r="T119" i="1"/>
  <c r="Z31" i="10" s="1"/>
  <c r="T223" i="1"/>
  <c r="U90"/>
  <c r="U134"/>
  <c r="U171" s="1"/>
  <c r="U39"/>
  <c r="U78"/>
  <c r="U70"/>
  <c r="U74"/>
  <c r="U66"/>
  <c r="U76"/>
  <c r="U79"/>
  <c r="U81"/>
  <c r="U72"/>
  <c r="U67"/>
  <c r="U71"/>
  <c r="U73"/>
  <c r="U68"/>
  <c r="U65"/>
  <c r="U69"/>
  <c r="U75"/>
  <c r="U77"/>
  <c r="U80"/>
  <c r="U82"/>
  <c r="Q205"/>
  <c r="S146"/>
  <c r="S144"/>
  <c r="S181" s="1"/>
  <c r="S157"/>
  <c r="S161"/>
  <c r="S156"/>
  <c r="S163"/>
  <c r="S147"/>
  <c r="R191"/>
  <c r="R184"/>
  <c r="T95"/>
  <c r="Z7" i="10" s="1"/>
  <c r="T113" i="1"/>
  <c r="Z25" i="10" s="1"/>
  <c r="T217" i="1"/>
  <c r="T102"/>
  <c r="Z14" i="10" s="1"/>
  <c r="T120" i="1"/>
  <c r="Z32" i="10" s="1"/>
  <c r="T224" i="1"/>
  <c r="T109"/>
  <c r="Z21" i="10" s="1"/>
  <c r="T91" i="1"/>
  <c r="T84"/>
  <c r="T213"/>
  <c r="T92"/>
  <c r="Z4" i="10" s="1"/>
  <c r="T110" i="1"/>
  <c r="Z22" i="10" s="1"/>
  <c r="T214" i="1"/>
  <c r="T124"/>
  <c r="Z36" i="10" s="1"/>
  <c r="T106" i="1"/>
  <c r="Z18" i="10" s="1"/>
  <c r="T228" i="1"/>
  <c r="V64"/>
  <c r="W11"/>
  <c r="V12"/>
  <c r="V212"/>
  <c r="V38"/>
  <c r="V133"/>
  <c r="V170" s="1"/>
  <c r="V89"/>
  <c r="R183"/>
  <c r="R200"/>
  <c r="S153"/>
  <c r="S164"/>
  <c r="S145"/>
  <c r="S182" s="1"/>
  <c r="S158"/>
  <c r="S195" s="1"/>
  <c r="S177"/>
  <c r="R192"/>
  <c r="Q206"/>
  <c r="R185"/>
  <c r="T123"/>
  <c r="Z35" i="10" s="1"/>
  <c r="T105" i="1"/>
  <c r="Z17" i="10" s="1"/>
  <c r="T227" i="1"/>
  <c r="T99"/>
  <c r="Z11" i="10" s="1"/>
  <c r="T117" i="1"/>
  <c r="Z29" i="10" s="1"/>
  <c r="T221" i="1"/>
  <c r="T125"/>
  <c r="Z37" i="10" s="1"/>
  <c r="T107" i="1"/>
  <c r="Z19" i="10" s="1"/>
  <c r="T229" i="1"/>
  <c r="T96"/>
  <c r="Z8" i="10" s="1"/>
  <c r="T114" i="1"/>
  <c r="Z26" i="10" s="1"/>
  <c r="T218" i="1"/>
  <c r="T93"/>
  <c r="Z5" i="10" s="1"/>
  <c r="T111" i="1"/>
  <c r="Z23" i="10" s="1"/>
  <c r="T215" i="1"/>
  <c r="S166"/>
  <c r="S148"/>
  <c r="S185" s="1"/>
  <c r="S165"/>
  <c r="S155"/>
  <c r="R189"/>
  <c r="Y3" i="10"/>
  <c r="S128" i="1"/>
  <c r="T126"/>
  <c r="Z38" i="10" s="1"/>
  <c r="T108" i="1"/>
  <c r="Z20" i="10" s="1"/>
  <c r="T230" i="1"/>
  <c r="T98"/>
  <c r="Z10" i="10" s="1"/>
  <c r="T116" i="1"/>
  <c r="Z28" i="10" s="1"/>
  <c r="T220" i="1"/>
  <c r="T100"/>
  <c r="Z12" i="10" s="1"/>
  <c r="T118" i="1"/>
  <c r="Z30" i="10" s="1"/>
  <c r="T222" i="1"/>
  <c r="T97"/>
  <c r="Z9" i="10" s="1"/>
  <c r="T115" i="1"/>
  <c r="Z27" i="10" s="1"/>
  <c r="T219" i="1"/>
  <c r="P127" i="2"/>
  <c r="Q108"/>
  <c r="S162" i="1"/>
  <c r="S199" s="1"/>
  <c r="S152"/>
  <c r="S189" s="1"/>
  <c r="R201"/>
  <c r="S160"/>
  <c r="S150"/>
  <c r="S154"/>
  <c r="S191" s="1"/>
  <c r="S149"/>
  <c r="S186" s="1"/>
  <c r="S159"/>
  <c r="S196" s="1"/>
  <c r="S180"/>
  <c r="R193"/>
  <c r="R194"/>
  <c r="R187"/>
  <c r="R202"/>
  <c r="T110" i="2" l="1"/>
  <c r="T178" i="1"/>
  <c r="S222" i="2"/>
  <c r="S219"/>
  <c r="R226"/>
  <c r="R244"/>
  <c r="R238"/>
  <c r="R232"/>
  <c r="R246"/>
  <c r="R227"/>
  <c r="R231"/>
  <c r="T118"/>
  <c r="T113"/>
  <c r="Q248"/>
  <c r="R229"/>
  <c r="T112"/>
  <c r="R225"/>
  <c r="R235"/>
  <c r="T116"/>
  <c r="T111"/>
  <c r="R237"/>
  <c r="T182"/>
  <c r="T183"/>
  <c r="T184"/>
  <c r="T186"/>
  <c r="T180"/>
  <c r="T185"/>
  <c r="T222" s="1"/>
  <c r="T179"/>
  <c r="T178"/>
  <c r="T215" s="1"/>
  <c r="T181"/>
  <c r="T218" s="1"/>
  <c r="S171"/>
  <c r="Y39" i="10"/>
  <c r="T134" i="2"/>
  <c r="T103"/>
  <c r="T152"/>
  <c r="Z57" i="10" s="1"/>
  <c r="T143" i="2"/>
  <c r="Z48" i="10" s="1"/>
  <c r="T161" i="2"/>
  <c r="Z66" i="10" s="1"/>
  <c r="T157" i="2"/>
  <c r="T139"/>
  <c r="Z44" i="10" s="1"/>
  <c r="T154" i="2"/>
  <c r="T136"/>
  <c r="T150"/>
  <c r="Z55" i="10" s="1"/>
  <c r="T168" i="2"/>
  <c r="Z73" i="10" s="1"/>
  <c r="R228" i="2"/>
  <c r="S208"/>
  <c r="S194"/>
  <c r="S193"/>
  <c r="S209"/>
  <c r="S197"/>
  <c r="R245"/>
  <c r="R240"/>
  <c r="S218"/>
  <c r="S217"/>
  <c r="U177"/>
  <c r="U133"/>
  <c r="T140"/>
  <c r="Z45" i="10" s="1"/>
  <c r="T158" i="2"/>
  <c r="Z63" i="10" s="1"/>
  <c r="T162" i="2"/>
  <c r="T144"/>
  <c r="T155"/>
  <c r="Z60" i="10" s="1"/>
  <c r="T137" i="2"/>
  <c r="Z42" i="10" s="1"/>
  <c r="T160" i="2"/>
  <c r="Z65" i="10" s="1"/>
  <c r="T142" i="2"/>
  <c r="T120"/>
  <c r="T164"/>
  <c r="Z69" i="10" s="1"/>
  <c r="T146" i="2"/>
  <c r="S199"/>
  <c r="S196"/>
  <c r="S198"/>
  <c r="S235" s="1"/>
  <c r="S207"/>
  <c r="S205"/>
  <c r="S206"/>
  <c r="R243"/>
  <c r="R230"/>
  <c r="T122"/>
  <c r="R234"/>
  <c r="T117"/>
  <c r="Y45" i="10"/>
  <c r="U86" i="2"/>
  <c r="U110" s="1"/>
  <c r="U88"/>
  <c r="U112" s="1"/>
  <c r="U99"/>
  <c r="U123" s="1"/>
  <c r="U100"/>
  <c r="U85"/>
  <c r="U101"/>
  <c r="U89"/>
  <c r="U91"/>
  <c r="U115" s="1"/>
  <c r="U95"/>
  <c r="U94"/>
  <c r="U87"/>
  <c r="U111" s="1"/>
  <c r="U97"/>
  <c r="U96"/>
  <c r="U98"/>
  <c r="U90"/>
  <c r="U93"/>
  <c r="U84"/>
  <c r="U92"/>
  <c r="W11"/>
  <c r="V12"/>
  <c r="V176"/>
  <c r="V35"/>
  <c r="V214"/>
  <c r="V132"/>
  <c r="V213"/>
  <c r="V59"/>
  <c r="V83"/>
  <c r="T121"/>
  <c r="U121" s="1"/>
  <c r="T147"/>
  <c r="Z52" i="10" s="1"/>
  <c r="T165" i="2"/>
  <c r="Z70" i="10" s="1"/>
  <c r="T138" i="2"/>
  <c r="T156"/>
  <c r="T166"/>
  <c r="Z71" i="10" s="1"/>
  <c r="T148" i="2"/>
  <c r="Z53" i="10" s="1"/>
  <c r="T125" i="2"/>
  <c r="T169"/>
  <c r="T151"/>
  <c r="Z56" i="10" s="1"/>
  <c r="S189" i="2"/>
  <c r="S195"/>
  <c r="S204"/>
  <c r="S200"/>
  <c r="S237" s="1"/>
  <c r="S203"/>
  <c r="S188"/>
  <c r="S225" s="1"/>
  <c r="R236"/>
  <c r="T114"/>
  <c r="Y57" i="10"/>
  <c r="T159" i="2"/>
  <c r="T141"/>
  <c r="T163"/>
  <c r="Z68" i="10" s="1"/>
  <c r="T145" i="2"/>
  <c r="T153"/>
  <c r="Z58" i="10" s="1"/>
  <c r="T135" i="2"/>
  <c r="Z40" i="10" s="1"/>
  <c r="T167" i="2"/>
  <c r="T149"/>
  <c r="S202"/>
  <c r="S191"/>
  <c r="S190"/>
  <c r="S227" s="1"/>
  <c r="S192"/>
  <c r="S201"/>
  <c r="S220"/>
  <c r="S223"/>
  <c r="R239"/>
  <c r="R233"/>
  <c r="R241"/>
  <c r="S201" i="1"/>
  <c r="T174"/>
  <c r="S203"/>
  <c r="S202"/>
  <c r="T179"/>
  <c r="R205"/>
  <c r="S184"/>
  <c r="S187"/>
  <c r="R108" i="2"/>
  <c r="Q127"/>
  <c r="Z3" i="10"/>
  <c r="T128" i="1"/>
  <c r="U126"/>
  <c r="AA38" i="10" s="1"/>
  <c r="U108" i="1"/>
  <c r="AA20" i="10" s="1"/>
  <c r="U230" i="1"/>
  <c r="U95"/>
  <c r="AA7" i="10" s="1"/>
  <c r="U113" i="1"/>
  <c r="AA25" i="10" s="1"/>
  <c r="U217" i="1"/>
  <c r="U97"/>
  <c r="AA9" i="10" s="1"/>
  <c r="U115" i="1"/>
  <c r="AA27" i="10" s="1"/>
  <c r="U219" i="1"/>
  <c r="U105"/>
  <c r="AA17" i="10" s="1"/>
  <c r="U123" i="1"/>
  <c r="AA35" i="10" s="1"/>
  <c r="U227" i="1"/>
  <c r="U96"/>
  <c r="AA8" i="10" s="1"/>
  <c r="U114" i="1"/>
  <c r="AA26" i="10" s="1"/>
  <c r="U218" i="1"/>
  <c r="U137"/>
  <c r="U141"/>
  <c r="U136"/>
  <c r="U143"/>
  <c r="U139"/>
  <c r="U135"/>
  <c r="U172" s="1"/>
  <c r="U142"/>
  <c r="U138"/>
  <c r="U175" s="1"/>
  <c r="U140"/>
  <c r="U177" s="1"/>
  <c r="S194"/>
  <c r="T149"/>
  <c r="T155"/>
  <c r="T150"/>
  <c r="T161"/>
  <c r="T175"/>
  <c r="T152"/>
  <c r="T173"/>
  <c r="S188"/>
  <c r="V82"/>
  <c r="V69"/>
  <c r="V73"/>
  <c r="V77"/>
  <c r="V81"/>
  <c r="V68"/>
  <c r="V72"/>
  <c r="V76"/>
  <c r="V65"/>
  <c r="V70"/>
  <c r="V78"/>
  <c r="V66"/>
  <c r="V74"/>
  <c r="V79"/>
  <c r="V75"/>
  <c r="V67"/>
  <c r="V71"/>
  <c r="V80"/>
  <c r="U101"/>
  <c r="AA13" i="10" s="1"/>
  <c r="U119" i="1"/>
  <c r="AA31" i="10" s="1"/>
  <c r="U223" i="1"/>
  <c r="U99"/>
  <c r="AA11" i="10" s="1"/>
  <c r="U117" i="1"/>
  <c r="AA29" i="10" s="1"/>
  <c r="U221" i="1"/>
  <c r="U125"/>
  <c r="AA37" i="10" s="1"/>
  <c r="U107" i="1"/>
  <c r="AA19" i="10" s="1"/>
  <c r="U229" i="1"/>
  <c r="U100"/>
  <c r="AA12" i="10" s="1"/>
  <c r="U118" i="1"/>
  <c r="AA30" i="10" s="1"/>
  <c r="U222" i="1"/>
  <c r="S197"/>
  <c r="R206"/>
  <c r="S198"/>
  <c r="T158"/>
  <c r="T162"/>
  <c r="T157"/>
  <c r="T163"/>
  <c r="T200" s="1"/>
  <c r="T145"/>
  <c r="T156"/>
  <c r="T177"/>
  <c r="X11"/>
  <c r="W64"/>
  <c r="W12"/>
  <c r="W89"/>
  <c r="W38"/>
  <c r="W212"/>
  <c r="W133"/>
  <c r="W170" s="1"/>
  <c r="T232"/>
  <c r="T241"/>
  <c r="U103"/>
  <c r="AA15" i="10" s="1"/>
  <c r="U121" i="1"/>
  <c r="AA33" i="10" s="1"/>
  <c r="U225" i="1"/>
  <c r="U94"/>
  <c r="AA6" i="10" s="1"/>
  <c r="U112" i="1"/>
  <c r="AA24" i="10" s="1"/>
  <c r="U216" i="1"/>
  <c r="U98"/>
  <c r="AA10" i="10" s="1"/>
  <c r="U116" i="1"/>
  <c r="AA28" i="10" s="1"/>
  <c r="U220" i="1"/>
  <c r="U92"/>
  <c r="AA4" i="10" s="1"/>
  <c r="U110" i="1"/>
  <c r="AA22" i="10" s="1"/>
  <c r="U214" i="1"/>
  <c r="S192"/>
  <c r="S190"/>
  <c r="S193"/>
  <c r="S183"/>
  <c r="T165"/>
  <c r="T151"/>
  <c r="T188" s="1"/>
  <c r="T146"/>
  <c r="T159"/>
  <c r="T147"/>
  <c r="T160"/>
  <c r="T197" s="1"/>
  <c r="T144"/>
  <c r="T181" s="1"/>
  <c r="V134"/>
  <c r="V171" s="1"/>
  <c r="V39"/>
  <c r="V90"/>
  <c r="U124"/>
  <c r="AA36" i="10" s="1"/>
  <c r="U106" i="1"/>
  <c r="AA18" i="10" s="1"/>
  <c r="U228" i="1"/>
  <c r="U109"/>
  <c r="AA21" i="10" s="1"/>
  <c r="U91" i="1"/>
  <c r="U84"/>
  <c r="U213"/>
  <c r="U93"/>
  <c r="AA5" i="10" s="1"/>
  <c r="U111" i="1"/>
  <c r="AA23" i="10" s="1"/>
  <c r="U215" i="1"/>
  <c r="U102"/>
  <c r="AA14" i="10" s="1"/>
  <c r="U120" i="1"/>
  <c r="AA32" i="10" s="1"/>
  <c r="U224" i="1"/>
  <c r="U104"/>
  <c r="AA16" i="10" s="1"/>
  <c r="U122" i="1"/>
  <c r="AA34" i="10" s="1"/>
  <c r="U226" i="1"/>
  <c r="S200"/>
  <c r="T153"/>
  <c r="T190" s="1"/>
  <c r="T166"/>
  <c r="T203" s="1"/>
  <c r="T180"/>
  <c r="T154"/>
  <c r="T164"/>
  <c r="T148"/>
  <c r="T185" s="1"/>
  <c r="S232" i="2" l="1"/>
  <c r="T220"/>
  <c r="U179" i="1"/>
  <c r="T216" i="2"/>
  <c r="S229"/>
  <c r="S238"/>
  <c r="S231"/>
  <c r="S243"/>
  <c r="U114"/>
  <c r="U122"/>
  <c r="R248"/>
  <c r="S226"/>
  <c r="S234"/>
  <c r="T207"/>
  <c r="Z46" i="10"/>
  <c r="U134" i="2"/>
  <c r="U103"/>
  <c r="U152"/>
  <c r="U164"/>
  <c r="U146"/>
  <c r="AA51" i="10" s="1"/>
  <c r="U145" i="2"/>
  <c r="AA50" i="10" s="1"/>
  <c r="U163" i="2"/>
  <c r="AA68" i="10" s="1"/>
  <c r="U153" i="2"/>
  <c r="U135"/>
  <c r="AA40" i="10" s="1"/>
  <c r="U154" i="2"/>
  <c r="AA59" i="10" s="1"/>
  <c r="U136" i="2"/>
  <c r="AA41" i="10" s="1"/>
  <c r="Z62"/>
  <c r="T193" i="1"/>
  <c r="S228" i="2"/>
  <c r="S244"/>
  <c r="U120"/>
  <c r="T206"/>
  <c r="T201"/>
  <c r="T198"/>
  <c r="T196"/>
  <c r="T208"/>
  <c r="T205"/>
  <c r="T221"/>
  <c r="Z72" i="10"/>
  <c r="U142" i="2"/>
  <c r="AA47" i="10" s="1"/>
  <c r="U160" i="2"/>
  <c r="U148"/>
  <c r="U166"/>
  <c r="U118"/>
  <c r="U162"/>
  <c r="AA67" i="10" s="1"/>
  <c r="U144" i="2"/>
  <c r="AA49" i="10" s="1"/>
  <c r="U125" i="2"/>
  <c r="U151"/>
  <c r="U169"/>
  <c r="AA74" i="10" s="1"/>
  <c r="U156" i="2"/>
  <c r="AA61" i="10" s="1"/>
  <c r="U138" i="2"/>
  <c r="AA43" i="10" s="1"/>
  <c r="S241" i="2"/>
  <c r="U117"/>
  <c r="S242"/>
  <c r="S236"/>
  <c r="U119"/>
  <c r="S230"/>
  <c r="T187"/>
  <c r="T224" s="1"/>
  <c r="T197"/>
  <c r="T234" s="1"/>
  <c r="T189"/>
  <c r="T195"/>
  <c r="T190"/>
  <c r="T188"/>
  <c r="T223"/>
  <c r="U109"/>
  <c r="Z54" i="10"/>
  <c r="Z50"/>
  <c r="Z43"/>
  <c r="V100" i="2"/>
  <c r="V86"/>
  <c r="V110" s="1"/>
  <c r="V85"/>
  <c r="V90"/>
  <c r="V93"/>
  <c r="V95"/>
  <c r="V97"/>
  <c r="V121" s="1"/>
  <c r="V99"/>
  <c r="V123" s="1"/>
  <c r="V101"/>
  <c r="V94"/>
  <c r="V98"/>
  <c r="V87"/>
  <c r="V96"/>
  <c r="V92"/>
  <c r="V91"/>
  <c r="V115" s="1"/>
  <c r="V89"/>
  <c r="V88"/>
  <c r="V84"/>
  <c r="X11"/>
  <c r="W213"/>
  <c r="W132"/>
  <c r="W176"/>
  <c r="W12"/>
  <c r="W214"/>
  <c r="W59"/>
  <c r="W35"/>
  <c r="W83"/>
  <c r="U158"/>
  <c r="U140"/>
  <c r="U155"/>
  <c r="U137"/>
  <c r="U157"/>
  <c r="AA62" i="10" s="1"/>
  <c r="U139" i="2"/>
  <c r="U149"/>
  <c r="AA54" i="10" s="1"/>
  <c r="U167" i="2"/>
  <c r="AA72" i="10" s="1"/>
  <c r="Z51"/>
  <c r="Z67"/>
  <c r="Z59"/>
  <c r="T196" i="1"/>
  <c r="S233" i="2"/>
  <c r="U113"/>
  <c r="S246"/>
  <c r="U116"/>
  <c r="T192"/>
  <c r="T204"/>
  <c r="T202"/>
  <c r="T199"/>
  <c r="T217"/>
  <c r="T219"/>
  <c r="Z64" i="10"/>
  <c r="Z74"/>
  <c r="Z61"/>
  <c r="V133" i="2"/>
  <c r="V177"/>
  <c r="U161"/>
  <c r="U143"/>
  <c r="U165"/>
  <c r="U147"/>
  <c r="U141"/>
  <c r="AA46" i="10" s="1"/>
  <c r="U159" i="2"/>
  <c r="AA64" i="10" s="1"/>
  <c r="U124" i="2"/>
  <c r="V124" s="1"/>
  <c r="U150"/>
  <c r="U168"/>
  <c r="Z47" i="10"/>
  <c r="Z49"/>
  <c r="U178" i="2"/>
  <c r="U215" s="1"/>
  <c r="U181"/>
  <c r="U180"/>
  <c r="U182"/>
  <c r="U186"/>
  <c r="U185"/>
  <c r="U183"/>
  <c r="U179"/>
  <c r="U184"/>
  <c r="U221" s="1"/>
  <c r="Z41" i="10"/>
  <c r="Z39"/>
  <c r="T171" i="2"/>
  <c r="S239"/>
  <c r="S240"/>
  <c r="S245"/>
  <c r="T191"/>
  <c r="T209"/>
  <c r="T193"/>
  <c r="T200"/>
  <c r="T203"/>
  <c r="T194"/>
  <c r="T201" i="1"/>
  <c r="T184"/>
  <c r="T194"/>
  <c r="S205"/>
  <c r="AA3" i="10"/>
  <c r="U128" i="1"/>
  <c r="X64"/>
  <c r="X12"/>
  <c r="X212"/>
  <c r="X133"/>
  <c r="X170" s="1"/>
  <c r="X89"/>
  <c r="X38"/>
  <c r="V97"/>
  <c r="AB9" i="10" s="1"/>
  <c r="V115" i="1"/>
  <c r="AB27" i="10" s="1"/>
  <c r="V219" i="1"/>
  <c r="V100"/>
  <c r="AB12" i="10" s="1"/>
  <c r="V118" i="1"/>
  <c r="AB30" i="10" s="1"/>
  <c r="V222" i="1"/>
  <c r="V109"/>
  <c r="AB21" i="10" s="1"/>
  <c r="V91" i="1"/>
  <c r="V213"/>
  <c r="V84"/>
  <c r="V125"/>
  <c r="AB37" i="10" s="1"/>
  <c r="V107" i="1"/>
  <c r="AB19" i="10" s="1"/>
  <c r="V229" i="1"/>
  <c r="V126"/>
  <c r="AB38" i="10" s="1"/>
  <c r="V108" i="1"/>
  <c r="AB20" i="10" s="1"/>
  <c r="V230" i="1"/>
  <c r="S108" i="2"/>
  <c r="R127"/>
  <c r="T198" i="1"/>
  <c r="U158"/>
  <c r="U148"/>
  <c r="U159"/>
  <c r="U173"/>
  <c r="U153"/>
  <c r="U174"/>
  <c r="T183"/>
  <c r="T186"/>
  <c r="U147"/>
  <c r="U160"/>
  <c r="U155"/>
  <c r="U166"/>
  <c r="U180"/>
  <c r="U157"/>
  <c r="U178"/>
  <c r="V93"/>
  <c r="AB5" i="10" s="1"/>
  <c r="V111" i="1"/>
  <c r="AB23" i="10" s="1"/>
  <c r="V215" i="1"/>
  <c r="V92"/>
  <c r="AB4" i="10" s="1"/>
  <c r="V110" i="1"/>
  <c r="AB22" i="10" s="1"/>
  <c r="V214" i="1"/>
  <c r="V102"/>
  <c r="AB14" i="10" s="1"/>
  <c r="V120" i="1"/>
  <c r="AB32" i="10" s="1"/>
  <c r="V224" i="1"/>
  <c r="V103"/>
  <c r="AB15" i="10" s="1"/>
  <c r="V121" i="1"/>
  <c r="AB33" i="10" s="1"/>
  <c r="V225" i="1"/>
  <c r="W82"/>
  <c r="W69"/>
  <c r="W73"/>
  <c r="W77"/>
  <c r="W65"/>
  <c r="W67"/>
  <c r="W75"/>
  <c r="W80"/>
  <c r="W71"/>
  <c r="W74"/>
  <c r="W78"/>
  <c r="W72"/>
  <c r="W81"/>
  <c r="W76"/>
  <c r="W68"/>
  <c r="W70"/>
  <c r="W66"/>
  <c r="W79"/>
  <c r="V124"/>
  <c r="AB36" i="10" s="1"/>
  <c r="V106" i="1"/>
  <c r="AB18" i="10" s="1"/>
  <c r="V228" i="1"/>
  <c r="V123"/>
  <c r="AB35" i="10" s="1"/>
  <c r="V105" i="1"/>
  <c r="AB17" i="10" s="1"/>
  <c r="V227" i="1"/>
  <c r="V96"/>
  <c r="AB8" i="10" s="1"/>
  <c r="V114" i="1"/>
  <c r="AB26" i="10" s="1"/>
  <c r="V218" i="1"/>
  <c r="V94"/>
  <c r="AB6" i="10" s="1"/>
  <c r="V112" i="1"/>
  <c r="AB24" i="10" s="1"/>
  <c r="V216" i="1"/>
  <c r="V95"/>
  <c r="AB7" i="10" s="1"/>
  <c r="V113" i="1"/>
  <c r="AB25" i="10" s="1"/>
  <c r="V217" i="1"/>
  <c r="S206"/>
  <c r="T191"/>
  <c r="T182"/>
  <c r="T195"/>
  <c r="T189"/>
  <c r="T192"/>
  <c r="U156"/>
  <c r="U154"/>
  <c r="U144"/>
  <c r="U181" s="1"/>
  <c r="U162"/>
  <c r="U176"/>
  <c r="U150"/>
  <c r="U161"/>
  <c r="U198" s="1"/>
  <c r="U145"/>
  <c r="V138"/>
  <c r="V142"/>
  <c r="V139"/>
  <c r="V141"/>
  <c r="V135"/>
  <c r="V172" s="1"/>
  <c r="V137"/>
  <c r="V144"/>
  <c r="V140"/>
  <c r="V136"/>
  <c r="V143"/>
  <c r="U232"/>
  <c r="U241"/>
  <c r="W90"/>
  <c r="W134"/>
  <c r="W171" s="1"/>
  <c r="W39"/>
  <c r="V101"/>
  <c r="AB13" i="10" s="1"/>
  <c r="V119" i="1"/>
  <c r="AB31" i="10" s="1"/>
  <c r="V223" i="1"/>
  <c r="V104"/>
  <c r="AB16" i="10" s="1"/>
  <c r="V122" i="1"/>
  <c r="AB34" i="10" s="1"/>
  <c r="V226" i="1"/>
  <c r="V98"/>
  <c r="AB10" i="10" s="1"/>
  <c r="V116" i="1"/>
  <c r="AB28" i="10" s="1"/>
  <c r="V220" i="1"/>
  <c r="V99"/>
  <c r="AB11" i="10" s="1"/>
  <c r="V117" i="1"/>
  <c r="AB29" i="10" s="1"/>
  <c r="V221" i="1"/>
  <c r="T202"/>
  <c r="T199"/>
  <c r="T187"/>
  <c r="U163"/>
  <c r="U200" s="1"/>
  <c r="U151"/>
  <c r="U188" s="1"/>
  <c r="U164"/>
  <c r="U146"/>
  <c r="U152"/>
  <c r="U189" s="1"/>
  <c r="U165"/>
  <c r="U149"/>
  <c r="U186" s="1"/>
  <c r="U222" i="2" l="1"/>
  <c r="U218"/>
  <c r="U216"/>
  <c r="T237"/>
  <c r="U187"/>
  <c r="U224" s="1"/>
  <c r="U195"/>
  <c r="T230"/>
  <c r="T239"/>
  <c r="U196"/>
  <c r="U199"/>
  <c r="V122"/>
  <c r="U198"/>
  <c r="U205"/>
  <c r="T228"/>
  <c r="U194"/>
  <c r="T245"/>
  <c r="U209"/>
  <c r="U206"/>
  <c r="U191"/>
  <c r="U207"/>
  <c r="T226"/>
  <c r="U192"/>
  <c r="U188"/>
  <c r="U208"/>
  <c r="U245" s="1"/>
  <c r="U201"/>
  <c r="U189"/>
  <c r="T227"/>
  <c r="T235"/>
  <c r="T240"/>
  <c r="U193"/>
  <c r="T246"/>
  <c r="U197"/>
  <c r="U202"/>
  <c r="U200"/>
  <c r="U237" s="1"/>
  <c r="U204"/>
  <c r="U203"/>
  <c r="V109"/>
  <c r="S248"/>
  <c r="AA73" i="10"/>
  <c r="AA66"/>
  <c r="AA63"/>
  <c r="V113" i="2"/>
  <c r="V157"/>
  <c r="V139"/>
  <c r="AB44" i="10" s="1"/>
  <c r="V137" i="2"/>
  <c r="AB42" i="10" s="1"/>
  <c r="V155" i="2"/>
  <c r="AB60" i="10" s="1"/>
  <c r="V167" i="2"/>
  <c r="AB72" i="10" s="1"/>
  <c r="V149" i="2"/>
  <c r="AB54" i="10" s="1"/>
  <c r="V140" i="2"/>
  <c r="AB45" i="10" s="1"/>
  <c r="V158" i="2"/>
  <c r="AB63" i="10" s="1"/>
  <c r="AA71"/>
  <c r="AA57"/>
  <c r="U196" i="1"/>
  <c r="U219" i="2"/>
  <c r="V116"/>
  <c r="V125"/>
  <c r="T243"/>
  <c r="AA48" i="10"/>
  <c r="AA44"/>
  <c r="AA45"/>
  <c r="V138" i="2"/>
  <c r="V156"/>
  <c r="V120"/>
  <c r="V146"/>
  <c r="AB51" i="10" s="1"/>
  <c r="V164" i="2"/>
  <c r="AB69" i="10" s="1"/>
  <c r="V169" i="2"/>
  <c r="AB74" i="10" s="1"/>
  <c r="V151" i="2"/>
  <c r="AB56" i="10" s="1"/>
  <c r="V161" i="2"/>
  <c r="AB66" i="10" s="1"/>
  <c r="V143" i="2"/>
  <c r="AB48" i="10" s="1"/>
  <c r="V168" i="2"/>
  <c r="AB73" i="10" s="1"/>
  <c r="V150" i="2"/>
  <c r="AB55" i="10" s="1"/>
  <c r="AA56"/>
  <c r="AA58"/>
  <c r="AA69"/>
  <c r="T231" i="2"/>
  <c r="U223"/>
  <c r="T236"/>
  <c r="T232"/>
  <c r="V112"/>
  <c r="V118"/>
  <c r="T242"/>
  <c r="T238"/>
  <c r="V114"/>
  <c r="V111"/>
  <c r="AA70" i="10"/>
  <c r="V182" i="2"/>
  <c r="V179"/>
  <c r="V180"/>
  <c r="V217" s="1"/>
  <c r="V185"/>
  <c r="V222" s="1"/>
  <c r="V183"/>
  <c r="V220" s="1"/>
  <c r="V184"/>
  <c r="V186"/>
  <c r="V181"/>
  <c r="V218" s="1"/>
  <c r="V178"/>
  <c r="V215" s="1"/>
  <c r="AA60" i="10"/>
  <c r="V103" i="2"/>
  <c r="V152"/>
  <c r="AB57" i="10" s="1"/>
  <c r="V134" i="2"/>
  <c r="V160"/>
  <c r="AB65" i="10" s="1"/>
  <c r="V142" i="2"/>
  <c r="V144"/>
  <c r="V162"/>
  <c r="AB67" i="10" s="1"/>
  <c r="V163" i="2"/>
  <c r="V145"/>
  <c r="V136"/>
  <c r="V154"/>
  <c r="AA65" i="10"/>
  <c r="U171" i="2"/>
  <c r="AA39" i="10"/>
  <c r="T229" i="2"/>
  <c r="V119"/>
  <c r="AA55" i="10"/>
  <c r="AA52"/>
  <c r="AA42"/>
  <c r="W91" i="2"/>
  <c r="W115" s="1"/>
  <c r="W89"/>
  <c r="W92"/>
  <c r="W85"/>
  <c r="W88"/>
  <c r="W87"/>
  <c r="W98"/>
  <c r="W96"/>
  <c r="W86"/>
  <c r="W100"/>
  <c r="W94"/>
  <c r="W99"/>
  <c r="W123" s="1"/>
  <c r="W95"/>
  <c r="W97"/>
  <c r="W101"/>
  <c r="W90"/>
  <c r="W84"/>
  <c r="W93"/>
  <c r="W177"/>
  <c r="W133"/>
  <c r="X214"/>
  <c r="X59"/>
  <c r="X132"/>
  <c r="X35"/>
  <c r="X12"/>
  <c r="X176"/>
  <c r="X213"/>
  <c r="X83"/>
  <c r="V159"/>
  <c r="AB64" i="10" s="1"/>
  <c r="V141" i="2"/>
  <c r="AB46" i="10" s="1"/>
  <c r="V148" i="2"/>
  <c r="AB53" i="10" s="1"/>
  <c r="V166" i="2"/>
  <c r="AB71" i="10" s="1"/>
  <c r="V147" i="2"/>
  <c r="AB52" i="10" s="1"/>
  <c r="V165" i="2"/>
  <c r="AB70" i="10" s="1"/>
  <c r="V153" i="2"/>
  <c r="AB58" i="10" s="1"/>
  <c r="V135" i="2"/>
  <c r="AA53" i="10"/>
  <c r="U190" i="2"/>
  <c r="U220"/>
  <c r="U217"/>
  <c r="T241"/>
  <c r="T225"/>
  <c r="V117"/>
  <c r="T233"/>
  <c r="T244"/>
  <c r="U193" i="1"/>
  <c r="U191"/>
  <c r="V152"/>
  <c r="V176"/>
  <c r="U197"/>
  <c r="V177"/>
  <c r="T205"/>
  <c r="T206" s="1"/>
  <c r="U201"/>
  <c r="V145"/>
  <c r="V182" s="1"/>
  <c r="V148"/>
  <c r="U183"/>
  <c r="V180"/>
  <c r="V147"/>
  <c r="V146"/>
  <c r="V183" s="1"/>
  <c r="W92"/>
  <c r="AC4" i="10" s="1"/>
  <c r="W110" i="1"/>
  <c r="AC22" i="10" s="1"/>
  <c r="W214" i="1"/>
  <c r="W125"/>
  <c r="AC37" i="10" s="1"/>
  <c r="W107" i="1"/>
  <c r="AC19" i="10" s="1"/>
  <c r="W229" i="1"/>
  <c r="W97"/>
  <c r="AC9" i="10" s="1"/>
  <c r="W115" i="1"/>
  <c r="AC27" i="10" s="1"/>
  <c r="W219" i="1"/>
  <c r="W109"/>
  <c r="AC21" i="10" s="1"/>
  <c r="W91" i="1"/>
  <c r="W146" s="1"/>
  <c r="W213"/>
  <c r="W84"/>
  <c r="W126"/>
  <c r="AC38" i="10" s="1"/>
  <c r="W108" i="1"/>
  <c r="AC20" i="10" s="1"/>
  <c r="W230" i="1"/>
  <c r="AB3" i="10"/>
  <c r="V128" i="1"/>
  <c r="X90"/>
  <c r="X134"/>
  <c r="X171" s="1"/>
  <c r="X39"/>
  <c r="U202"/>
  <c r="V159"/>
  <c r="V165"/>
  <c r="V151"/>
  <c r="V164"/>
  <c r="V178"/>
  <c r="V158"/>
  <c r="V179"/>
  <c r="U187"/>
  <c r="U203"/>
  <c r="U195"/>
  <c r="W105"/>
  <c r="AC17" i="10" s="1"/>
  <c r="W123" i="1"/>
  <c r="AC35" i="10" s="1"/>
  <c r="W227" i="1"/>
  <c r="W102"/>
  <c r="AC14" i="10" s="1"/>
  <c r="W120" i="1"/>
  <c r="AC32" i="10" s="1"/>
  <c r="W224" i="1"/>
  <c r="W100"/>
  <c r="AC12" i="10" s="1"/>
  <c r="W118" i="1"/>
  <c r="AC30" i="10" s="1"/>
  <c r="W222" i="1"/>
  <c r="W93"/>
  <c r="AC5" i="10" s="1"/>
  <c r="W111" i="1"/>
  <c r="AC23" i="10" s="1"/>
  <c r="W215" i="1"/>
  <c r="W95"/>
  <c r="AC7" i="10" s="1"/>
  <c r="W113" i="1"/>
  <c r="AC25" i="10" s="1"/>
  <c r="W217" i="1"/>
  <c r="T108" i="2"/>
  <c r="S127"/>
  <c r="V241" i="1"/>
  <c r="V232"/>
  <c r="V189"/>
  <c r="V162"/>
  <c r="U184"/>
  <c r="U190"/>
  <c r="W94"/>
  <c r="AC6" i="10" s="1"/>
  <c r="W112" i="1"/>
  <c r="AC24" i="10" s="1"/>
  <c r="W216" i="1"/>
  <c r="W104"/>
  <c r="AC16" i="10" s="1"/>
  <c r="W122" i="1"/>
  <c r="AC34" i="10" s="1"/>
  <c r="W226" i="1"/>
  <c r="W101"/>
  <c r="AC13" i="10" s="1"/>
  <c r="W119" i="1"/>
  <c r="AC31" i="10" s="1"/>
  <c r="W223" i="1"/>
  <c r="W99"/>
  <c r="AC11" i="10" s="1"/>
  <c r="W117" i="1"/>
  <c r="AC29" i="10" s="1"/>
  <c r="W221" i="1"/>
  <c r="V149"/>
  <c r="V186" s="1"/>
  <c r="V161"/>
  <c r="V173"/>
  <c r="V156"/>
  <c r="V160"/>
  <c r="V174"/>
  <c r="V155"/>
  <c r="V166"/>
  <c r="V203" s="1"/>
  <c r="V150"/>
  <c r="V187" s="1"/>
  <c r="U182"/>
  <c r="U199"/>
  <c r="U194"/>
  <c r="U185"/>
  <c r="W135"/>
  <c r="W172" s="1"/>
  <c r="W139"/>
  <c r="W143"/>
  <c r="W137"/>
  <c r="W144"/>
  <c r="W140"/>
  <c r="W142"/>
  <c r="W149"/>
  <c r="W136"/>
  <c r="W138"/>
  <c r="W145"/>
  <c r="W182" s="1"/>
  <c r="W150"/>
  <c r="W187" s="1"/>
  <c r="W141"/>
  <c r="W178" s="1"/>
  <c r="W96"/>
  <c r="AC8" i="10" s="1"/>
  <c r="W114" i="1"/>
  <c r="AC26" i="10" s="1"/>
  <c r="W218" i="1"/>
  <c r="W98"/>
  <c r="AC10" i="10" s="1"/>
  <c r="W116" i="1"/>
  <c r="AC28" i="10" s="1"/>
  <c r="W220" i="1"/>
  <c r="W124"/>
  <c r="AC36" i="10" s="1"/>
  <c r="W106" i="1"/>
  <c r="AC18" i="10" s="1"/>
  <c r="W228" i="1"/>
  <c r="W103"/>
  <c r="AC15" i="10" s="1"/>
  <c r="W121" i="1"/>
  <c r="AC33" i="10" s="1"/>
  <c r="W225" i="1"/>
  <c r="X80"/>
  <c r="X67"/>
  <c r="X71"/>
  <c r="X75"/>
  <c r="X79"/>
  <c r="X66"/>
  <c r="X70"/>
  <c r="X74"/>
  <c r="X78"/>
  <c r="X65"/>
  <c r="X81"/>
  <c r="X72"/>
  <c r="X68"/>
  <c r="X76"/>
  <c r="X77"/>
  <c r="X69"/>
  <c r="X82"/>
  <c r="X73"/>
  <c r="V153"/>
  <c r="V190" s="1"/>
  <c r="V163"/>
  <c r="V200" s="1"/>
  <c r="V181"/>
  <c r="V157"/>
  <c r="V194" s="1"/>
  <c r="V154"/>
  <c r="V191" s="1"/>
  <c r="V175"/>
  <c r="U192"/>
  <c r="W148" l="1"/>
  <c r="V221" i="2"/>
  <c r="V223"/>
  <c r="U246"/>
  <c r="W109"/>
  <c r="U225"/>
  <c r="U227"/>
  <c r="U234"/>
  <c r="U241"/>
  <c r="U231"/>
  <c r="W122"/>
  <c r="U236"/>
  <c r="U233"/>
  <c r="U226"/>
  <c r="U229"/>
  <c r="U243"/>
  <c r="U232"/>
  <c r="V190"/>
  <c r="U235"/>
  <c r="U240"/>
  <c r="U238"/>
  <c r="U242"/>
  <c r="T248"/>
  <c r="U230"/>
  <c r="U239"/>
  <c r="V187"/>
  <c r="V224" s="1"/>
  <c r="W117"/>
  <c r="U228"/>
  <c r="V197"/>
  <c r="U244"/>
  <c r="Y178"/>
  <c r="Y215" s="1"/>
  <c r="X133"/>
  <c r="X177"/>
  <c r="W103"/>
  <c r="W152"/>
  <c r="AC57" i="10" s="1"/>
  <c r="W134" i="2"/>
  <c r="W145"/>
  <c r="AC50" i="10" s="1"/>
  <c r="W163" i="2"/>
  <c r="AC68" i="10" s="1"/>
  <c r="W136" i="2"/>
  <c r="AC41" i="10" s="1"/>
  <c r="W154" i="2"/>
  <c r="AC59" i="10" s="1"/>
  <c r="W156" i="2"/>
  <c r="AC61" i="10" s="1"/>
  <c r="W138" i="2"/>
  <c r="AC43" i="10" s="1"/>
  <c r="W141" i="2"/>
  <c r="AC46" i="10" s="1"/>
  <c r="W159" i="2"/>
  <c r="AC64" i="10" s="1"/>
  <c r="AB68"/>
  <c r="AB43"/>
  <c r="V207" i="2"/>
  <c r="V203"/>
  <c r="V193"/>
  <c r="V188"/>
  <c r="V194"/>
  <c r="V191"/>
  <c r="Y193"/>
  <c r="Y188"/>
  <c r="Y209"/>
  <c r="Y208"/>
  <c r="W113"/>
  <c r="W143"/>
  <c r="AC48" i="10" s="1"/>
  <c r="W161" i="2"/>
  <c r="AC66" i="10" s="1"/>
  <c r="W165" i="2"/>
  <c r="AC70" i="10" s="1"/>
  <c r="W147" i="2"/>
  <c r="W124"/>
  <c r="W150"/>
  <c r="W168"/>
  <c r="AC73" i="10" s="1"/>
  <c r="W155" i="2"/>
  <c r="W137"/>
  <c r="W157"/>
  <c r="AC62" i="10" s="1"/>
  <c r="W139" i="2"/>
  <c r="AB50" i="10"/>
  <c r="AB47"/>
  <c r="AB61"/>
  <c r="AB62"/>
  <c r="V208" i="2"/>
  <c r="V209"/>
  <c r="V204"/>
  <c r="V202"/>
  <c r="W114"/>
  <c r="W112"/>
  <c r="W125"/>
  <c r="W116"/>
  <c r="Y207"/>
  <c r="W151"/>
  <c r="W169"/>
  <c r="W144"/>
  <c r="AC49" i="10" s="1"/>
  <c r="W162" i="2"/>
  <c r="W166"/>
  <c r="AC71" i="10" s="1"/>
  <c r="W148" i="2"/>
  <c r="W142"/>
  <c r="AC47" i="10" s="1"/>
  <c r="W160" i="2"/>
  <c r="AB41" i="10"/>
  <c r="AB49"/>
  <c r="V184" i="1"/>
  <c r="W119" i="2"/>
  <c r="Y179"/>
  <c r="Y216" s="1"/>
  <c r="V205"/>
  <c r="V198"/>
  <c r="V201"/>
  <c r="V200"/>
  <c r="V219"/>
  <c r="W118"/>
  <c r="W121"/>
  <c r="W120"/>
  <c r="W110"/>
  <c r="AB40" i="10"/>
  <c r="X97" i="2"/>
  <c r="X92"/>
  <c r="X93"/>
  <c r="X90"/>
  <c r="X91"/>
  <c r="X94"/>
  <c r="X95"/>
  <c r="X89"/>
  <c r="X101"/>
  <c r="X87"/>
  <c r="X96"/>
  <c r="X98"/>
  <c r="X88"/>
  <c r="X86"/>
  <c r="X100"/>
  <c r="X99"/>
  <c r="X85"/>
  <c r="X109" s="1"/>
  <c r="X84"/>
  <c r="W183"/>
  <c r="W184"/>
  <c r="W186"/>
  <c r="W180"/>
  <c r="W182"/>
  <c r="W178"/>
  <c r="W215" s="1"/>
  <c r="W185"/>
  <c r="W179"/>
  <c r="W181"/>
  <c r="W218" s="1"/>
  <c r="Y196"/>
  <c r="Y205"/>
  <c r="Y194"/>
  <c r="Y231" s="1"/>
  <c r="Y198"/>
  <c r="Y182"/>
  <c r="Y202"/>
  <c r="Y239" s="1"/>
  <c r="Y192"/>
  <c r="W158"/>
  <c r="AC63" i="10" s="1"/>
  <c r="W140" i="2"/>
  <c r="W167"/>
  <c r="AC72" i="10" s="1"/>
  <c r="W149" i="2"/>
  <c r="W146"/>
  <c r="W164"/>
  <c r="W153"/>
  <c r="AC58" i="10" s="1"/>
  <c r="W135" i="2"/>
  <c r="AC40" i="10" s="1"/>
  <c r="AB59"/>
  <c r="AB39"/>
  <c r="V171" i="2"/>
  <c r="Y203"/>
  <c r="Y191"/>
  <c r="Y186"/>
  <c r="V196"/>
  <c r="V192"/>
  <c r="V206"/>
  <c r="V243" s="1"/>
  <c r="V199"/>
  <c r="V236" s="1"/>
  <c r="V189"/>
  <c r="V195"/>
  <c r="V216"/>
  <c r="W111"/>
  <c r="Y195"/>
  <c r="Y232" s="1"/>
  <c r="Y201"/>
  <c r="Y199"/>
  <c r="Y236" s="1"/>
  <c r="U205" i="1"/>
  <c r="U206" s="1"/>
  <c r="W173"/>
  <c r="W175"/>
  <c r="W177"/>
  <c r="W147"/>
  <c r="W184" s="1"/>
  <c r="V197"/>
  <c r="V196"/>
  <c r="W181"/>
  <c r="V185"/>
  <c r="X95"/>
  <c r="X113"/>
  <c r="X217"/>
  <c r="Z215" s="1"/>
  <c r="Z69"/>
  <c r="X98"/>
  <c r="X116"/>
  <c r="X220"/>
  <c r="Z218" s="1"/>
  <c r="Z72"/>
  <c r="X100"/>
  <c r="X118"/>
  <c r="X222"/>
  <c r="Z220" s="1"/>
  <c r="Z74"/>
  <c r="X101"/>
  <c r="X119"/>
  <c r="X223"/>
  <c r="Z75"/>
  <c r="X126"/>
  <c r="X108"/>
  <c r="X230"/>
  <c r="Z82"/>
  <c r="X94"/>
  <c r="X112"/>
  <c r="X216"/>
  <c r="Z214" s="1"/>
  <c r="Z68"/>
  <c r="X104"/>
  <c r="X122"/>
  <c r="X226"/>
  <c r="Z78"/>
  <c r="X123"/>
  <c r="X105"/>
  <c r="X227"/>
  <c r="Z79"/>
  <c r="X124"/>
  <c r="X106"/>
  <c r="X228"/>
  <c r="Z80"/>
  <c r="X99"/>
  <c r="X221"/>
  <c r="Z219" s="1"/>
  <c r="X117"/>
  <c r="Z73"/>
  <c r="X102"/>
  <c r="X120"/>
  <c r="X224"/>
  <c r="Z76"/>
  <c r="X109"/>
  <c r="X148" s="1"/>
  <c r="X91"/>
  <c r="X213"/>
  <c r="X84"/>
  <c r="Z65"/>
  <c r="X92"/>
  <c r="X110"/>
  <c r="X214"/>
  <c r="Z66"/>
  <c r="X93"/>
  <c r="X111"/>
  <c r="X215"/>
  <c r="Z67"/>
  <c r="W232"/>
  <c r="W241"/>
  <c r="W157"/>
  <c r="W161"/>
  <c r="W156"/>
  <c r="W162"/>
  <c r="W155"/>
  <c r="W176"/>
  <c r="V192"/>
  <c r="V202"/>
  <c r="X103"/>
  <c r="X121"/>
  <c r="X225"/>
  <c r="Z77"/>
  <c r="X125"/>
  <c r="X107"/>
  <c r="X229"/>
  <c r="Z81"/>
  <c r="X96"/>
  <c r="X114"/>
  <c r="X218"/>
  <c r="Z216" s="1"/>
  <c r="Z70"/>
  <c r="X97"/>
  <c r="X115"/>
  <c r="X219"/>
  <c r="Z217" s="1"/>
  <c r="Z71"/>
  <c r="T127" i="2"/>
  <c r="U108"/>
  <c r="W166" i="1"/>
  <c r="W164"/>
  <c r="W158"/>
  <c r="W195" s="1"/>
  <c r="W183"/>
  <c r="W159"/>
  <c r="W180"/>
  <c r="V193"/>
  <c r="V195"/>
  <c r="W165"/>
  <c r="W179"/>
  <c r="W153"/>
  <c r="W163"/>
  <c r="V199"/>
  <c r="V188"/>
  <c r="X136"/>
  <c r="X140"/>
  <c r="X144"/>
  <c r="X135"/>
  <c r="X172" s="1"/>
  <c r="X142"/>
  <c r="X138"/>
  <c r="X145"/>
  <c r="X182" s="1"/>
  <c r="X141"/>
  <c r="X178" s="1"/>
  <c r="X143"/>
  <c r="X180" s="1"/>
  <c r="X166"/>
  <c r="X137"/>
  <c r="X174" s="1"/>
  <c r="X146"/>
  <c r="X139"/>
  <c r="W128"/>
  <c r="AC3" i="10"/>
  <c r="W152" i="1"/>
  <c r="W154"/>
  <c r="W186"/>
  <c r="W160"/>
  <c r="W197" s="1"/>
  <c r="W174"/>
  <c r="W151"/>
  <c r="W188" s="1"/>
  <c r="V198"/>
  <c r="V201"/>
  <c r="X150" l="1"/>
  <c r="X161"/>
  <c r="X176"/>
  <c r="X157"/>
  <c r="X147"/>
  <c r="X149"/>
  <c r="X160"/>
  <c r="X163"/>
  <c r="X151"/>
  <c r="X164"/>
  <c r="Y233" i="2"/>
  <c r="Y245"/>
  <c r="V229"/>
  <c r="W187"/>
  <c r="W224" s="1"/>
  <c r="V241"/>
  <c r="V245"/>
  <c r="V232"/>
  <c r="V226"/>
  <c r="V233"/>
  <c r="V238"/>
  <c r="V228"/>
  <c r="U248"/>
  <c r="W190"/>
  <c r="X112"/>
  <c r="V225"/>
  <c r="W188"/>
  <c r="W225" s="1"/>
  <c r="W200"/>
  <c r="X117"/>
  <c r="X110"/>
  <c r="W205"/>
  <c r="W198"/>
  <c r="W207"/>
  <c r="V246"/>
  <c r="X111"/>
  <c r="W194"/>
  <c r="V235"/>
  <c r="X116"/>
  <c r="X123"/>
  <c r="X167"/>
  <c r="AD72" i="10" s="1"/>
  <c r="X149" i="2"/>
  <c r="AD54" i="10" s="1"/>
  <c r="X148" i="2"/>
  <c r="AD53" i="10" s="1"/>
  <c r="X166" i="2"/>
  <c r="X157"/>
  <c r="AD62" i="10" s="1"/>
  <c r="X139" i="2"/>
  <c r="AD44" i="10" s="1"/>
  <c r="X158" i="2"/>
  <c r="X140"/>
  <c r="AD45" i="10" s="1"/>
  <c r="AC44"/>
  <c r="Z139" i="2"/>
  <c r="AB139" s="1"/>
  <c r="W189"/>
  <c r="W221"/>
  <c r="Z167"/>
  <c r="AB167" s="1"/>
  <c r="V237"/>
  <c r="Y230"/>
  <c r="V230"/>
  <c r="V227"/>
  <c r="AC54" i="10"/>
  <c r="X153" i="2"/>
  <c r="AD58" i="10" s="1"/>
  <c r="X135" i="2"/>
  <c r="X156"/>
  <c r="X138"/>
  <c r="AD43" i="10" s="1"/>
  <c r="X169" i="2"/>
  <c r="Z169" s="1"/>
  <c r="AB169" s="1"/>
  <c r="X151"/>
  <c r="AD56" i="10" s="1"/>
  <c r="X115" i="2"/>
  <c r="X141"/>
  <c r="X159"/>
  <c r="X147"/>
  <c r="AD52" i="10" s="1"/>
  <c r="X165" i="2"/>
  <c r="AD70" i="10" s="1"/>
  <c r="AC65"/>
  <c r="AC67"/>
  <c r="E249" i="2"/>
  <c r="F249" s="1"/>
  <c r="G249" s="1"/>
  <c r="H249" s="1"/>
  <c r="I249" s="1"/>
  <c r="J249" s="1"/>
  <c r="K249" s="1"/>
  <c r="L249" s="1"/>
  <c r="M249" s="1"/>
  <c r="N249" s="1"/>
  <c r="O249" s="1"/>
  <c r="P249" s="1"/>
  <c r="Q249" s="1"/>
  <c r="R249" s="1"/>
  <c r="S249" s="1"/>
  <c r="T249" s="1"/>
  <c r="U249" s="1"/>
  <c r="AC60" i="10"/>
  <c r="AC52"/>
  <c r="W203" i="2"/>
  <c r="W196"/>
  <c r="X165" i="1"/>
  <c r="X203" s="1"/>
  <c r="W196"/>
  <c r="Y229" i="2"/>
  <c r="W195"/>
  <c r="W208"/>
  <c r="W199"/>
  <c r="W197"/>
  <c r="W209"/>
  <c r="W201"/>
  <c r="W222"/>
  <c r="W223"/>
  <c r="X121"/>
  <c r="V242"/>
  <c r="V239"/>
  <c r="X113"/>
  <c r="X122"/>
  <c r="V234"/>
  <c r="AC51" i="10"/>
  <c r="X103" i="2"/>
  <c r="X134"/>
  <c r="X152"/>
  <c r="X154"/>
  <c r="X136"/>
  <c r="X155"/>
  <c r="AD60" i="10" s="1"/>
  <c r="X137" i="2"/>
  <c r="AD42" i="10" s="1"/>
  <c r="X118" i="2"/>
  <c r="X162"/>
  <c r="AD67" i="10" s="1"/>
  <c r="X144" i="2"/>
  <c r="AD49" i="10" s="1"/>
  <c r="X142" i="2"/>
  <c r="AD47" i="10" s="1"/>
  <c r="X160" i="2"/>
  <c r="AD65" i="10" s="1"/>
  <c r="AC56"/>
  <c r="AC42"/>
  <c r="X186" i="1"/>
  <c r="X183"/>
  <c r="X155"/>
  <c r="X192" s="1"/>
  <c r="X153"/>
  <c r="X154"/>
  <c r="W191"/>
  <c r="X162"/>
  <c r="X199" s="1"/>
  <c r="Y240" i="2"/>
  <c r="W202"/>
  <c r="W191"/>
  <c r="W192"/>
  <c r="W204"/>
  <c r="W193"/>
  <c r="W206"/>
  <c r="W216"/>
  <c r="W217"/>
  <c r="X125"/>
  <c r="X124"/>
  <c r="Y246"/>
  <c r="V231"/>
  <c r="V244"/>
  <c r="AC69" i="10"/>
  <c r="AC45"/>
  <c r="X150" i="2"/>
  <c r="AD55" i="10" s="1"/>
  <c r="X168" i="2"/>
  <c r="X164"/>
  <c r="AD69" i="10" s="1"/>
  <c r="X146" i="2"/>
  <c r="AD51" i="10" s="1"/>
  <c r="X163" i="2"/>
  <c r="X145"/>
  <c r="X161"/>
  <c r="X143"/>
  <c r="AC53" i="10"/>
  <c r="AC74"/>
  <c r="AC55"/>
  <c r="AC39"/>
  <c r="W171" i="2"/>
  <c r="X183"/>
  <c r="X184"/>
  <c r="X178"/>
  <c r="X215" s="1"/>
  <c r="X180"/>
  <c r="X181"/>
  <c r="X182"/>
  <c r="X186"/>
  <c r="X179"/>
  <c r="X185"/>
  <c r="X222" s="1"/>
  <c r="Y187"/>
  <c r="Y224" s="1"/>
  <c r="Y200"/>
  <c r="Y237" s="1"/>
  <c r="Y180"/>
  <c r="Y217" s="1"/>
  <c r="Y204"/>
  <c r="Y241" s="1"/>
  <c r="Y197"/>
  <c r="Y234" s="1"/>
  <c r="Y183"/>
  <c r="Y220" s="1"/>
  <c r="Y206"/>
  <c r="Y243" s="1"/>
  <c r="Y189"/>
  <c r="Y226" s="1"/>
  <c r="Y190"/>
  <c r="Y227" s="1"/>
  <c r="W219"/>
  <c r="W220"/>
  <c r="X120"/>
  <c r="X119"/>
  <c r="X114"/>
  <c r="V240"/>
  <c r="X187" i="1"/>
  <c r="X198"/>
  <c r="X156"/>
  <c r="X194" s="1"/>
  <c r="X159"/>
  <c r="X158"/>
  <c r="X152"/>
  <c r="X190" s="1"/>
  <c r="W185"/>
  <c r="X202"/>
  <c r="W200"/>
  <c r="W189"/>
  <c r="W202"/>
  <c r="V108" i="2"/>
  <c r="U127"/>
  <c r="AD27" i="10"/>
  <c r="Y115" i="1"/>
  <c r="AE27" i="10" s="1"/>
  <c r="AD26"/>
  <c r="Y114" i="1"/>
  <c r="AE26" i="10" s="1"/>
  <c r="AD19"/>
  <c r="Y107" i="1"/>
  <c r="AE19" i="10" s="1"/>
  <c r="AD33"/>
  <c r="Y121" i="1"/>
  <c r="AE33" i="10" s="1"/>
  <c r="AD21"/>
  <c r="Y109" i="1"/>
  <c r="AE21" i="10" s="1"/>
  <c r="AD14"/>
  <c r="Y102" i="1"/>
  <c r="AE14" i="10" s="1"/>
  <c r="AD11"/>
  <c r="Y99" i="1"/>
  <c r="AE11" i="10" s="1"/>
  <c r="AD36"/>
  <c r="Y124" i="1"/>
  <c r="AE36" i="10" s="1"/>
  <c r="AD35"/>
  <c r="Y123" i="1"/>
  <c r="AE35" i="10" s="1"/>
  <c r="AD16"/>
  <c r="Y104" i="1"/>
  <c r="AE16" i="10" s="1"/>
  <c r="AD6"/>
  <c r="Y94" i="1"/>
  <c r="AE6" i="10" s="1"/>
  <c r="AD38"/>
  <c r="Y126" i="1"/>
  <c r="AE38" i="10" s="1"/>
  <c r="AD13"/>
  <c r="Y101" i="1"/>
  <c r="AE13" i="10" s="1"/>
  <c r="AD12"/>
  <c r="Y100" i="1"/>
  <c r="AE12" i="10" s="1"/>
  <c r="AD10"/>
  <c r="Y98" i="1"/>
  <c r="AE10" i="10" s="1"/>
  <c r="AD7"/>
  <c r="Y95" i="1"/>
  <c r="AE7" i="10" s="1"/>
  <c r="X191" i="1"/>
  <c r="X179"/>
  <c r="X177"/>
  <c r="W198"/>
  <c r="AD5" i="10"/>
  <c r="Y93" i="1"/>
  <c r="AE5" i="10" s="1"/>
  <c r="AD4"/>
  <c r="Y92" i="1"/>
  <c r="AE4" i="10" s="1"/>
  <c r="AD3"/>
  <c r="X128" i="1"/>
  <c r="Y91"/>
  <c r="AE3" i="10" s="1"/>
  <c r="AD32"/>
  <c r="Y120" i="1"/>
  <c r="AE32" i="10" s="1"/>
  <c r="AD18"/>
  <c r="Y106" i="1"/>
  <c r="AE18" i="10" s="1"/>
  <c r="AD17"/>
  <c r="Y105" i="1"/>
  <c r="AE17" i="10" s="1"/>
  <c r="AD34"/>
  <c r="Y122" i="1"/>
  <c r="AE34" i="10" s="1"/>
  <c r="AD24"/>
  <c r="Y112" i="1"/>
  <c r="AE24" i="10" s="1"/>
  <c r="AD20"/>
  <c r="Y108" i="1"/>
  <c r="AE20" i="10" s="1"/>
  <c r="AD31"/>
  <c r="Y119" i="1"/>
  <c r="AE31" i="10" s="1"/>
  <c r="AD30"/>
  <c r="Y118" i="1"/>
  <c r="AE30" i="10" s="1"/>
  <c r="AD28"/>
  <c r="Y116" i="1"/>
  <c r="AE28" i="10" s="1"/>
  <c r="AD25"/>
  <c r="Y113" i="1"/>
  <c r="AE25" i="10" s="1"/>
  <c r="X175" i="1"/>
  <c r="X181"/>
  <c r="W203"/>
  <c r="W193"/>
  <c r="AD23" i="10"/>
  <c r="Y111" i="1"/>
  <c r="AE23" i="10" s="1"/>
  <c r="AD22"/>
  <c r="Y110" i="1"/>
  <c r="AE22" i="10" s="1"/>
  <c r="X232" i="1"/>
  <c r="X241"/>
  <c r="Z213"/>
  <c r="AD29" i="10"/>
  <c r="Y117" i="1"/>
  <c r="AE29" i="10" s="1"/>
  <c r="X200" i="1"/>
  <c r="X188"/>
  <c r="X201"/>
  <c r="X185"/>
  <c r="V205"/>
  <c r="V206" s="1"/>
  <c r="W201"/>
  <c r="W199"/>
  <c r="AD9" i="10"/>
  <c r="Y97" i="1"/>
  <c r="AE9" i="10" s="1"/>
  <c r="AD8"/>
  <c r="Y96" i="1"/>
  <c r="AE8" i="10" s="1"/>
  <c r="AD37"/>
  <c r="Y125" i="1"/>
  <c r="AE37" i="10" s="1"/>
  <c r="AD15"/>
  <c r="Y103" i="1"/>
  <c r="AE15" i="10" s="1"/>
  <c r="X184" i="1"/>
  <c r="X195"/>
  <c r="X173"/>
  <c r="W190"/>
  <c r="W192"/>
  <c r="W194"/>
  <c r="W227" i="2" l="1"/>
  <c r="Z137"/>
  <c r="AB137" s="1"/>
  <c r="W243"/>
  <c r="X216"/>
  <c r="X218"/>
  <c r="X220"/>
  <c r="Z140"/>
  <c r="AB140" s="1"/>
  <c r="Z138"/>
  <c r="AB138" s="1"/>
  <c r="X208"/>
  <c r="W231"/>
  <c r="W237"/>
  <c r="Z164"/>
  <c r="AB164" s="1"/>
  <c r="W246"/>
  <c r="X197"/>
  <c r="W234"/>
  <c r="W226"/>
  <c r="X195"/>
  <c r="X196"/>
  <c r="W235"/>
  <c r="X191"/>
  <c r="X201"/>
  <c r="X205"/>
  <c r="Z148"/>
  <c r="AB148" s="1"/>
  <c r="X189"/>
  <c r="Z153"/>
  <c r="AB153" s="1"/>
  <c r="W230"/>
  <c r="W239"/>
  <c r="W244"/>
  <c r="X203"/>
  <c r="X199"/>
  <c r="X202"/>
  <c r="X188"/>
  <c r="W228"/>
  <c r="Z151"/>
  <c r="AB151" s="1"/>
  <c r="W232"/>
  <c r="X192"/>
  <c r="X229" s="1"/>
  <c r="X194"/>
  <c r="X207"/>
  <c r="X206"/>
  <c r="X204"/>
  <c r="Z165"/>
  <c r="AB165" s="1"/>
  <c r="W238"/>
  <c r="W245"/>
  <c r="Z157"/>
  <c r="AB157" s="1"/>
  <c r="X234"/>
  <c r="X209"/>
  <c r="V248"/>
  <c r="V249" s="1"/>
  <c r="X198"/>
  <c r="X235" s="1"/>
  <c r="X190"/>
  <c r="X193"/>
  <c r="X187"/>
  <c r="X224" s="1"/>
  <c r="X200"/>
  <c r="W241"/>
  <c r="W236"/>
  <c r="Z147"/>
  <c r="AB147" s="1"/>
  <c r="AD66" i="10"/>
  <c r="Z161" i="2"/>
  <c r="AB161" s="1"/>
  <c r="AD41" i="10"/>
  <c r="Z136" i="2"/>
  <c r="AB136" s="1"/>
  <c r="AD46" i="10"/>
  <c r="Z141" i="2"/>
  <c r="AB141" s="1"/>
  <c r="AD63" i="10"/>
  <c r="Z158" i="2"/>
  <c r="AB158" s="1"/>
  <c r="Y228"/>
  <c r="X189" i="1"/>
  <c r="X193"/>
  <c r="X196"/>
  <c r="X223" i="2"/>
  <c r="W229"/>
  <c r="Z144"/>
  <c r="AB144" s="1"/>
  <c r="Y242"/>
  <c r="Z149"/>
  <c r="AB149" s="1"/>
  <c r="W242"/>
  <c r="AD48" i="10"/>
  <c r="Z143" i="2"/>
  <c r="AB143" s="1"/>
  <c r="Z134"/>
  <c r="AB134" s="1"/>
  <c r="X171"/>
  <c r="AD39" i="10"/>
  <c r="AD64"/>
  <c r="Z159" i="2"/>
  <c r="AB159" s="1"/>
  <c r="AD74" i="10"/>
  <c r="Y185" i="2"/>
  <c r="Y181"/>
  <c r="Y184"/>
  <c r="Y221" s="1"/>
  <c r="AD71" i="10"/>
  <c r="Z166" i="2"/>
  <c r="AB166" s="1"/>
  <c r="X217"/>
  <c r="Y235"/>
  <c r="W240"/>
  <c r="Y244"/>
  <c r="Z160"/>
  <c r="AB160" s="1"/>
  <c r="AD68" i="10"/>
  <c r="Z163" i="2"/>
  <c r="AB163" s="1"/>
  <c r="AD57" i="10"/>
  <c r="Z152" i="2"/>
  <c r="AB152" s="1"/>
  <c r="AD40" i="10"/>
  <c r="Z135" i="2"/>
  <c r="AB135" s="1"/>
  <c r="W233"/>
  <c r="AD50" i="10"/>
  <c r="Z145" i="2"/>
  <c r="AB145" s="1"/>
  <c r="AD73" i="10"/>
  <c r="Z168" i="2"/>
  <c r="AB168" s="1"/>
  <c r="AD59" i="10"/>
  <c r="Z154" i="2"/>
  <c r="AB154" s="1"/>
  <c r="AD61" i="10"/>
  <c r="Z156" i="2"/>
  <c r="AB156" s="1"/>
  <c r="X219"/>
  <c r="X221"/>
  <c r="Z150"/>
  <c r="AB150" s="1"/>
  <c r="Y238"/>
  <c r="Z146"/>
  <c r="AB146" s="1"/>
  <c r="Y225"/>
  <c r="Z155"/>
  <c r="AB155" s="1"/>
  <c r="Z162"/>
  <c r="AB162" s="1"/>
  <c r="Z142"/>
  <c r="AB142" s="1"/>
  <c r="X197" i="1"/>
  <c r="W205"/>
  <c r="W206" s="1"/>
  <c r="Y139"/>
  <c r="Y147"/>
  <c r="Y164"/>
  <c r="Y162"/>
  <c r="Y136"/>
  <c r="Y155"/>
  <c r="Y150"/>
  <c r="Y160"/>
  <c r="Y151"/>
  <c r="Y143"/>
  <c r="Y141"/>
  <c r="Y144"/>
  <c r="Y148"/>
  <c r="Y185" s="1"/>
  <c r="Y138"/>
  <c r="Y156"/>
  <c r="Y193" s="1"/>
  <c r="Y153"/>
  <c r="Y142"/>
  <c r="Y179" s="1"/>
  <c r="Y166"/>
  <c r="Y145"/>
  <c r="Y182" s="1"/>
  <c r="Y152"/>
  <c r="Y135"/>
  <c r="Y172" s="1"/>
  <c r="Y137"/>
  <c r="Y161"/>
  <c r="Y198" s="1"/>
  <c r="Y157"/>
  <c r="Y163"/>
  <c r="Y200" s="1"/>
  <c r="Y158"/>
  <c r="Y149"/>
  <c r="Y140"/>
  <c r="Y154"/>
  <c r="Y159"/>
  <c r="Y165"/>
  <c r="Y202" s="1"/>
  <c r="Y146"/>
  <c r="V127" i="2"/>
  <c r="W108"/>
  <c r="X205" i="1" l="1"/>
  <c r="X206" s="1"/>
  <c r="C10" s="1"/>
  <c r="X240" i="2"/>
  <c r="X244"/>
  <c r="X226"/>
  <c r="X227"/>
  <c r="X246"/>
  <c r="X236"/>
  <c r="X242"/>
  <c r="X245"/>
  <c r="X237"/>
  <c r="X231"/>
  <c r="X239"/>
  <c r="X230"/>
  <c r="X233"/>
  <c r="X243"/>
  <c r="W248"/>
  <c r="W249" s="1"/>
  <c r="X228"/>
  <c r="X241"/>
  <c r="X238"/>
  <c r="X225"/>
  <c r="X232"/>
  <c r="Y222"/>
  <c r="Y223"/>
  <c r="Y218"/>
  <c r="Y219"/>
  <c r="Y191" i="1"/>
  <c r="Y174"/>
  <c r="Y196"/>
  <c r="Y186"/>
  <c r="Y183"/>
  <c r="Y177"/>
  <c r="Y194"/>
  <c r="Y189"/>
  <c r="Y181"/>
  <c r="Y188"/>
  <c r="Y173"/>
  <c r="Y176"/>
  <c r="Y195"/>
  <c r="Y203"/>
  <c r="Y175"/>
  <c r="Y180"/>
  <c r="Y192"/>
  <c r="Y184"/>
  <c r="X108" i="2"/>
  <c r="X127" s="1"/>
  <c r="W127"/>
  <c r="Y178" i="1"/>
  <c r="Y187"/>
  <c r="Y201"/>
  <c r="Y190"/>
  <c r="Y197"/>
  <c r="Y199"/>
  <c r="X248" i="2" l="1"/>
  <c r="X249" s="1"/>
  <c r="C10" s="1"/>
  <c r="Y249"/>
  <c r="Y206" i="1"/>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Use Supply Curve Bundled starting in column 2  "column()-9"</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  
Use column()-17 for the column reference</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10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0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0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0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18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18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18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18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Charlie Grist</author>
    <author>Staff member</author>
  </authors>
  <commentList>
    <comment ref="K10" authorId="0">
      <text>
        <r>
          <rPr>
            <b/>
            <sz val="8"/>
            <color indexed="81"/>
            <rFont val="Tahoma"/>
            <family val="2"/>
          </rPr>
          <t>Charlie Grist:</t>
        </r>
        <r>
          <rPr>
            <sz val="8"/>
            <color indexed="81"/>
            <rFont val="Tahoma"/>
            <family val="2"/>
          </rPr>
          <t xml:space="preserve">
Measure Opportunity</t>
        </r>
      </text>
    </comment>
    <comment ref="AA10" authorId="1">
      <text>
        <r>
          <rPr>
            <b/>
            <sz val="8"/>
            <color indexed="81"/>
            <rFont val="Tahoma"/>
            <family val="2"/>
          </rPr>
          <t>Staff member:</t>
        </r>
        <r>
          <rPr>
            <sz val="8"/>
            <color indexed="81"/>
            <rFont val="Tahoma"/>
            <family val="2"/>
          </rPr>
          <t xml:space="preserve">
Assume units convert to cooling as per new buildings</t>
        </r>
      </text>
    </comment>
  </commentList>
</comments>
</file>

<file path=xl/comments4.xml><?xml version="1.0" encoding="utf-8"?>
<comments xmlns="http://schemas.openxmlformats.org/spreadsheetml/2006/main">
  <authors>
    <author>Charlie Grist</author>
  </authors>
  <commentList>
    <comment ref="B22" authorId="0">
      <text>
        <r>
          <rPr>
            <b/>
            <sz val="9"/>
            <color indexed="81"/>
            <rFont val="Tahoma"/>
            <family val="2"/>
          </rPr>
          <t>Charlie Grist:</t>
        </r>
        <r>
          <rPr>
            <sz val="9"/>
            <color indexed="81"/>
            <rFont val="Tahoma"/>
            <family val="2"/>
          </rPr>
          <t xml:space="preserve">
Appliles to 'open office' and corridor.  Private office controls are required by state codes</t>
        </r>
      </text>
    </comment>
    <comment ref="B23" authorId="0">
      <text>
        <r>
          <rPr>
            <b/>
            <sz val="9"/>
            <color indexed="81"/>
            <rFont val="Tahoma"/>
            <family val="2"/>
          </rPr>
          <t>Charlie Grist:</t>
        </r>
        <r>
          <rPr>
            <sz val="9"/>
            <color indexed="81"/>
            <rFont val="Tahoma"/>
            <family val="2"/>
          </rPr>
          <t xml:space="preserve">
Removal for open office already controlled per CBSA</t>
        </r>
      </text>
    </comment>
    <comment ref="D27" authorId="0">
      <text>
        <r>
          <rPr>
            <b/>
            <sz val="9"/>
            <color indexed="81"/>
            <rFont val="Tahoma"/>
            <family val="2"/>
          </rPr>
          <t>Charlie Grist:</t>
        </r>
        <r>
          <rPr>
            <sz val="9"/>
            <color indexed="81"/>
            <rFont val="Tahoma"/>
            <family val="2"/>
          </rPr>
          <t xml:space="preserve">
LF wattage only, after application of LPD measures.  From Com-InteriorLighting.  Conservative estimate
</t>
        </r>
      </text>
    </comment>
    <comment ref="E27" authorId="0">
      <text>
        <r>
          <rPr>
            <b/>
            <sz val="9"/>
            <color indexed="81"/>
            <rFont val="Tahoma"/>
            <family val="2"/>
          </rPr>
          <t>Charlie Grist:</t>
        </r>
        <r>
          <rPr>
            <sz val="9"/>
            <color indexed="81"/>
            <rFont val="Tahoma"/>
            <family val="2"/>
          </rPr>
          <t xml:space="preserve">
LF wattage only, after application of LPD measures.  From Com-Interior Lighting
</t>
        </r>
      </text>
    </comment>
    <comment ref="F27" authorId="0">
      <text>
        <r>
          <rPr>
            <b/>
            <sz val="9"/>
            <color indexed="81"/>
            <rFont val="Tahoma"/>
            <family val="2"/>
          </rPr>
          <t>Charlie Grist:</t>
        </r>
        <r>
          <rPr>
            <sz val="9"/>
            <color indexed="81"/>
            <rFont val="Tahoma"/>
            <family val="2"/>
          </rPr>
          <t xml:space="preserve">
LF wattage only, after application of LPD measures.  From Com-Interior Lighting
</t>
        </r>
      </text>
    </comment>
    <comment ref="B28" authorId="0">
      <text>
        <r>
          <rPr>
            <b/>
            <sz val="9"/>
            <color indexed="81"/>
            <rFont val="Tahoma"/>
            <family val="2"/>
          </rPr>
          <t>Charlie Grist:</t>
        </r>
        <r>
          <rPr>
            <sz val="9"/>
            <color indexed="81"/>
            <rFont val="Tahoma"/>
            <family val="2"/>
          </rPr>
          <t xml:space="preserve">
Use mid-point of LBL meta-study.  Newer congrols may harvest deeper savings with combination, vacancy, daylight, and personal dimming</t>
        </r>
      </text>
    </comment>
  </commentList>
</comments>
</file>

<file path=xl/sharedStrings.xml><?xml version="1.0" encoding="utf-8"?>
<sst xmlns="http://schemas.openxmlformats.org/spreadsheetml/2006/main" count="3587" uniqueCount="993">
  <si>
    <t>Measure:</t>
  </si>
  <si>
    <t>Item</t>
  </si>
  <si>
    <t>Methods &amp; Sources</t>
  </si>
  <si>
    <t>Note</t>
  </si>
  <si>
    <t>7P Updates</t>
  </si>
  <si>
    <t>Measures Described</t>
  </si>
  <si>
    <t>Energy Savings Calculation Basis</t>
  </si>
  <si>
    <t>Applicable Stock</t>
  </si>
  <si>
    <t>Baseline Saturation</t>
  </si>
  <si>
    <t>Permutations</t>
  </si>
  <si>
    <t>Costs</t>
  </si>
  <si>
    <t>Measure Life</t>
  </si>
  <si>
    <t>Savings Shape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</si>
  <si>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</si>
  <si>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</si>
  <si>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</si>
  <si>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</si>
  <si>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</si>
  <si>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</si>
  <si>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</si>
  <si>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</si>
  <si>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</si>
  <si>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</si>
  <si>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</si>
  <si>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</si>
  <si>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</si>
  <si>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</si>
  <si>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</si>
  <si>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</si>
  <si>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</si>
  <si>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</si>
  <si>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</si>
  <si>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</si>
  <si>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</si>
  <si>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</si>
  <si>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</si>
  <si>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</si>
  <si>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</si>
  <si>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</si>
  <si>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</si>
  <si>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</si>
  <si>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New</t>
  </si>
  <si>
    <t>Large Off</t>
  </si>
  <si>
    <t>Fuel Weight</t>
  </si>
  <si>
    <t>RAW ANNUAL GAS (therms)</t>
  </si>
  <si>
    <t>STOCK</t>
  </si>
  <si>
    <t>MOPP</t>
  </si>
  <si>
    <t>BType</t>
  </si>
  <si>
    <t>Option</t>
  </si>
  <si>
    <t>Category Weighted for Weighting by Btype</t>
  </si>
  <si>
    <t>Category weighted for MeasEquipment</t>
  </si>
  <si>
    <t>Base Measure Name</t>
  </si>
  <si>
    <t>Measure Map</t>
  </si>
  <si>
    <t>Baseline Energy Use</t>
  </si>
  <si>
    <t>Baseline Penetration</t>
  </si>
  <si>
    <t xml:space="preserve">Description </t>
  </si>
  <si>
    <t>Date Done</t>
  </si>
  <si>
    <t>Who</t>
  </si>
  <si>
    <t>Result</t>
  </si>
  <si>
    <t>New cost data</t>
  </si>
  <si>
    <t>New performance data</t>
  </si>
  <si>
    <t>Update Source Summary</t>
  </si>
  <si>
    <t>Build Measure Map</t>
  </si>
  <si>
    <t>Figure out weighting scheme</t>
  </si>
  <si>
    <t>Build SC models</t>
  </si>
  <si>
    <t>Get saturation estimate</t>
  </si>
  <si>
    <t>Run ProCost</t>
  </si>
  <si>
    <t>Check savings against total load estimate</t>
  </si>
  <si>
    <t>Calibrate baseline use and turnover with Massoud's forecast</t>
  </si>
  <si>
    <t>Estimate baseline energy use and frozen efficiency points</t>
  </si>
  <si>
    <t>Update APPLIC, BASE, TURN, ACHIEV and CHAR in ComMaster</t>
  </si>
  <si>
    <t>Costs to 2012$</t>
  </si>
  <si>
    <t>Develop shape of savings and put in GLS</t>
  </si>
  <si>
    <t>Units Methodology</t>
  </si>
  <si>
    <t>Forecast Version</t>
  </si>
  <si>
    <t>='[7P Forecasts D1.xlsx]Pop Forecast (Base Case)'!$A$1</t>
  </si>
  <si>
    <t>Vintage</t>
  </si>
  <si>
    <t>Measure Bundle</t>
  </si>
  <si>
    <t>Region</t>
  </si>
  <si>
    <t>Report Year</t>
  </si>
  <si>
    <t>TOTAL MAX</t>
  </si>
  <si>
    <t>Acheivable and 85% Max Per Year</t>
  </si>
  <si>
    <t>Achievability =&gt;</t>
  </si>
  <si>
    <t>SUPPLY CURVE SAVINGS BY BUNDLE</t>
  </si>
  <si>
    <t>MWa</t>
  </si>
  <si>
    <t>TRC Net Levelized Cost (Net of All Benefits) in mills/kWh</t>
  </si>
  <si>
    <t>Busbar Savings</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</si>
  <si>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</si>
  <si>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</si>
  <si>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</si>
  <si>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</si>
  <si>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</si>
  <si>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</si>
  <si>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</si>
  <si>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</si>
  <si>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</si>
  <si>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</si>
  <si>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</si>
  <si>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</si>
  <si>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</si>
  <si>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</si>
  <si>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</si>
  <si>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</si>
  <si>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</si>
  <si>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</si>
  <si>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</si>
  <si>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</si>
  <si>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</si>
  <si>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</si>
  <si>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</si>
  <si>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</si>
  <si>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</si>
  <si>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</si>
  <si>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</si>
  <si>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</si>
  <si>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</si>
  <si>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</si>
  <si>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</si>
  <si>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</si>
  <si>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</si>
  <si>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</si>
  <si>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</si>
  <si>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</si>
  <si>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</si>
  <si>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</si>
  <si>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</si>
  <si>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</si>
  <si>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</si>
  <si>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</si>
  <si>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</si>
  <si>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</si>
  <si>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</si>
  <si>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</si>
  <si>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</si>
  <si>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</si>
  <si>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</si>
  <si>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</si>
  <si>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</si>
  <si>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</si>
  <si>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</si>
  <si>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</si>
  <si>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</si>
  <si>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</si>
  <si>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</si>
  <si>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</si>
  <si>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</si>
  <si>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</si>
  <si>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</si>
  <si>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</si>
  <si>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</si>
  <si>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</si>
  <si>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</si>
  <si>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</si>
  <si>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</si>
  <si>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</si>
  <si>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</si>
  <si>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</si>
  <si>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</si>
  <si>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</si>
  <si>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</si>
  <si>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</si>
  <si>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</si>
  <si>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</si>
  <si>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</si>
  <si>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</si>
  <si>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</si>
  <si>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</si>
  <si>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</si>
  <si>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</si>
  <si>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</si>
  <si>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</si>
  <si>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</si>
  <si>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</si>
  <si>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</si>
  <si>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</si>
  <si>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</si>
  <si>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</si>
  <si>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</si>
  <si>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</si>
  <si>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</si>
  <si>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</si>
  <si>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</si>
  <si>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</si>
  <si>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</si>
  <si>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&gt;300 mills/kWh</t>
  </si>
  <si>
    <t>&gt;300</t>
  </si>
  <si>
    <t>&lt;=999</t>
  </si>
  <si>
    <t>RECOMBINE MEASURE BUNDLES INTO SUPPLY CURVE INREMENETAL</t>
  </si>
  <si>
    <t>SC_New</t>
  </si>
  <si>
    <t>Total per Year</t>
  </si>
  <si>
    <t>Total Cumulative</t>
  </si>
  <si>
    <t># UNITS RESIDUAL &amp; AVAILABLE TO NR/RETROFIT POOL</t>
  </si>
  <si>
    <t>Life Offset</t>
  </si>
  <si>
    <t>Residual from Ramp Rate</t>
  </si>
  <si>
    <t>Max Annual Carryover to SC-NR</t>
  </si>
  <si>
    <t>CHECK</t>
  </si>
  <si>
    <t>Residual</t>
  </si>
  <si>
    <t>Achiev plus Residual</t>
  </si>
  <si>
    <t>Diff between ACH plus Resid and Total</t>
  </si>
  <si>
    <t>85% per year check</t>
  </si>
  <si>
    <t>NR</t>
  </si>
  <si>
    <t>Existing</t>
  </si>
  <si>
    <t>TOTAL</t>
  </si>
  <si>
    <t>APPLY MEASURE APPLICABILITY, SATURATION TURNOVER RATE FOR MAX ANNUAL # UNITS</t>
  </si>
  <si>
    <t>Existing Stock</t>
  </si>
  <si>
    <t>Applicability</t>
  </si>
  <si>
    <t>Saturation</t>
  </si>
  <si>
    <t>Turnover Rate</t>
  </si>
  <si>
    <t>Carryover from Untreated New</t>
  </si>
  <si>
    <t>INCREMENTAL ACHIEVABILITY</t>
  </si>
  <si>
    <t>CUMULATIVE ADOPTION</t>
  </si>
  <si>
    <t>aMW</t>
  </si>
  <si>
    <t>kWh per Luminaire</t>
  </si>
  <si>
    <t>Max Annual Available</t>
  </si>
  <si>
    <t>SC-NR</t>
  </si>
  <si>
    <t>Cumulative at Earliest Deployment</t>
  </si>
  <si>
    <t>Total Potential (aMW)</t>
  </si>
  <si>
    <t>UNITS FOR NEW STOCK</t>
  </si>
  <si>
    <t>UNITS APPLICABLE BY YEAR</t>
  </si>
  <si>
    <t>NEW UNITS APPLICABLE &amp; ACHIEVABLE BY YEAR FOR BUNDLE</t>
  </si>
  <si>
    <t>Ramp Rate</t>
  </si>
  <si>
    <t>Resource Type</t>
  </si>
  <si>
    <t>Measure Category</t>
  </si>
  <si>
    <t>Sector</t>
  </si>
  <si>
    <t>End Use</t>
  </si>
  <si>
    <t>kW per unit</t>
  </si>
  <si>
    <t>kWh per unit</t>
  </si>
  <si>
    <t>TRC Net Levelized Cost (Net of All Benefits)</t>
  </si>
  <si>
    <t>MAX</t>
  </si>
  <si>
    <t>Savings Allocation by Category and Month for Segments 1</t>
  </si>
  <si>
    <t>Savings Allocation by Category and Month for Segments 2</t>
  </si>
  <si>
    <t>Wholesale KW</t>
  </si>
  <si>
    <t>Jan</t>
  </si>
  <si>
    <t>Feb</t>
  </si>
  <si>
    <t>Mar</t>
  </si>
  <si>
    <t>Apr</t>
  </si>
  <si>
    <t>May</t>
  </si>
  <si>
    <t>Jun</t>
  </si>
  <si>
    <t>Jul</t>
  </si>
  <si>
    <t>Aug</t>
  </si>
  <si>
    <t>Sep</t>
  </si>
  <si>
    <t>Oct</t>
  </si>
  <si>
    <t>Nov</t>
  </si>
  <si>
    <t>Dec</t>
  </si>
  <si>
    <t>Commercial</t>
  </si>
  <si>
    <t>Get Cost data gathered:  Daintree, Cree, Enlighted</t>
  </si>
  <si>
    <t>Does ETO have costs from database?</t>
  </si>
  <si>
    <t>Review ACEEE Summer Study.</t>
  </si>
  <si>
    <t>Gabe Arnold at NEEP on Advanced Lighting Controls</t>
  </si>
  <si>
    <t>Savings Data for Interior Lighitng Controls</t>
  </si>
  <si>
    <t>Weekday Occupied Hours</t>
  </si>
  <si>
    <t>Weeknight Hours</t>
  </si>
  <si>
    <t>Out-of-Box</t>
  </si>
  <si>
    <t>User Preference</t>
  </si>
  <si>
    <t>Designer Preference</t>
  </si>
  <si>
    <t>Yale Building</t>
  </si>
  <si>
    <t>N/A</t>
  </si>
  <si>
    <t>REI</t>
  </si>
  <si>
    <t>Kivel &amp; Howard</t>
  </si>
  <si>
    <t>LPD Savings</t>
  </si>
  <si>
    <t>Annual Energy Savings</t>
  </si>
  <si>
    <t xml:space="preserve">Out-of-Box </t>
  </si>
  <si>
    <t>kWh/Fixture/Year</t>
  </si>
  <si>
    <t>Measurement Period</t>
  </si>
  <si>
    <t>Adjusted Baseline</t>
  </si>
  <si>
    <t>CREE: $50/fixture adder to include controls in troffer (consumer cost)</t>
  </si>
  <si>
    <t>Controls (without ballast)</t>
  </si>
  <si>
    <t>LLLC Cost Adder – Troffer (controls + ballast)</t>
  </si>
  <si>
    <t>LLLC Cost Adder - High Bay (controls + ballast)</t>
  </si>
  <si>
    <t>25-100 units</t>
  </si>
  <si>
    <t>Eq.</t>
  </si>
  <si>
    <t>Labor</t>
  </si>
  <si>
    <t>Retrofitting of an existing fixture (no new fixture)</t>
  </si>
  <si>
    <t>Replace/install fixture (controls embedded at factory)</t>
  </si>
  <si>
    <t>CREE:  Embedded SmartCast Control, one per fixture</t>
  </si>
  <si>
    <t>Fixture_Type</t>
  </si>
  <si>
    <t>(All)</t>
  </si>
  <si>
    <t>Location</t>
  </si>
  <si>
    <t>Indoor</t>
  </si>
  <si>
    <t>Fixture_Category</t>
  </si>
  <si>
    <t>Linear Fluorescent</t>
  </si>
  <si>
    <t>Values</t>
  </si>
  <si>
    <t>Row Labels</t>
  </si>
  <si>
    <t>Sum of Wt_PNW_Site_Watts</t>
  </si>
  <si>
    <t>Average of Calc_Site_Lamps/KSF</t>
  </si>
  <si>
    <t>Average of Calc_Site_Fixtures/KSF</t>
  </si>
  <si>
    <t>Average of Calc_space Watt/SF</t>
  </si>
  <si>
    <t>Assembly</t>
  </si>
  <si>
    <t>Grocery</t>
  </si>
  <si>
    <t>Lodging</t>
  </si>
  <si>
    <t>Office</t>
  </si>
  <si>
    <t>Other</t>
  </si>
  <si>
    <t>Residential Care</t>
  </si>
  <si>
    <t>Restaurant</t>
  </si>
  <si>
    <t>Retail/Service</t>
  </si>
  <si>
    <t>School K-12</t>
  </si>
  <si>
    <t>Warehouse</t>
  </si>
  <si>
    <t>Grand Total</t>
  </si>
  <si>
    <t>These Data are taken from ETO files. Data based on lighting worksheets. Grist October 2008</t>
  </si>
  <si>
    <t>Project ID</t>
  </si>
  <si>
    <t>Btype</t>
  </si>
  <si>
    <t>Controll Type</t>
  </si>
  <si>
    <t>Number Sensors</t>
  </si>
  <si>
    <t>Fixtures Controlled per Sensor</t>
  </si>
  <si>
    <t>Fixture Type</t>
  </si>
  <si>
    <t>Watts per Fixture</t>
  </si>
  <si>
    <t>Sensor Controlled Area</t>
  </si>
  <si>
    <t>Installed Cost per Sensor</t>
  </si>
  <si>
    <t>SF per Fixture</t>
  </si>
  <si>
    <t>SF per Sensor</t>
  </si>
  <si>
    <t>Watts Controlled</t>
  </si>
  <si>
    <t>Watts Controlled per Sensor</t>
  </si>
  <si>
    <t>Sensor Cost per Watt Controlled</t>
  </si>
  <si>
    <t>Sensor Cost per SF</t>
  </si>
  <si>
    <t>Implied LPD</t>
  </si>
  <si>
    <t>Assumed LPD</t>
  </si>
  <si>
    <t>A</t>
  </si>
  <si>
    <t>Aisle</t>
  </si>
  <si>
    <t>HPT8-6L</t>
  </si>
  <si>
    <t>C</t>
  </si>
  <si>
    <t>Fixture Mount</t>
  </si>
  <si>
    <t>D</t>
  </si>
  <si>
    <t>T5HO-4L</t>
  </si>
  <si>
    <t>E</t>
  </si>
  <si>
    <t>Stockroom</t>
  </si>
  <si>
    <t>HPT8-5L</t>
  </si>
  <si>
    <t>F</t>
  </si>
  <si>
    <t>G</t>
  </si>
  <si>
    <t>I</t>
  </si>
  <si>
    <t>HPT8-4L</t>
  </si>
  <si>
    <t>B</t>
  </si>
  <si>
    <t>Open Office</t>
  </si>
  <si>
    <t>T8-2 Troffer</t>
  </si>
  <si>
    <t>H</t>
  </si>
  <si>
    <t>K-12</t>
  </si>
  <si>
    <t>Gymnasium</t>
  </si>
  <si>
    <t>K</t>
  </si>
  <si>
    <t>Observation</t>
  </si>
  <si>
    <t>Vendor</t>
  </si>
  <si>
    <t>Sensor</t>
  </si>
  <si>
    <t>Power Pack</t>
  </si>
  <si>
    <t>Total</t>
  </si>
  <si>
    <t>vendor001</t>
  </si>
  <si>
    <t>vendor016</t>
  </si>
  <si>
    <t>vendor033</t>
  </si>
  <si>
    <t>vendor069</t>
  </si>
  <si>
    <t>Average</t>
  </si>
  <si>
    <t>w/pp</t>
  </si>
  <si>
    <t>avg total cost with labor</t>
  </si>
  <si>
    <t>w/o pp</t>
  </si>
  <si>
    <t>avg of avgs</t>
  </si>
  <si>
    <t>Average Watts per Sensor</t>
  </si>
  <si>
    <t>Average Cost per Watt</t>
  </si>
  <si>
    <t>Average Adjusted Cost per Watt</t>
  </si>
  <si>
    <t>ETO 2014 Assessment Data for Controls Cost</t>
  </si>
  <si>
    <t>Cost Per Unit Description</t>
  </si>
  <si>
    <t>Per Unit Incremental Cost</t>
  </si>
  <si>
    <t>Measure Equipment Cost</t>
  </si>
  <si>
    <t>Per Occupancy Sensor</t>
  </si>
  <si>
    <t>From DEER 2008</t>
  </si>
  <si>
    <t>Sensors per Ksf</t>
  </si>
  <si>
    <t>Cost/sf</t>
  </si>
  <si>
    <t>w/sf</t>
  </si>
  <si>
    <t>Site_ID</t>
  </si>
  <si>
    <t>(Multiple Items)</t>
  </si>
  <si>
    <t>Bldg_Type</t>
  </si>
  <si>
    <t>Sum of Wt_PNW_Calc_Site_Lamps2</t>
  </si>
  <si>
    <t>Subspace Type/Code</t>
  </si>
  <si>
    <t>Subspace Description</t>
  </si>
  <si>
    <t>Aud</t>
  </si>
  <si>
    <t>Auditoriums</t>
  </si>
  <si>
    <t>Class</t>
  </si>
  <si>
    <t>Classroom</t>
  </si>
  <si>
    <t>Conf</t>
  </si>
  <si>
    <t>Conference rooms</t>
  </si>
  <si>
    <t>Core</t>
  </si>
  <si>
    <t>Building Core/lobby/bathrooms</t>
  </si>
  <si>
    <t>Corr</t>
  </si>
  <si>
    <t>Corridor</t>
  </si>
  <si>
    <t>Eating</t>
  </si>
  <si>
    <t>Eating areas</t>
  </si>
  <si>
    <t>Exam</t>
  </si>
  <si>
    <t>Medical exam rooms</t>
  </si>
  <si>
    <t>Groc</t>
  </si>
  <si>
    <t>Gym</t>
  </si>
  <si>
    <t>Gyms</t>
  </si>
  <si>
    <t>Kit</t>
  </si>
  <si>
    <t>Kitchens</t>
  </si>
  <si>
    <t>Lobby</t>
  </si>
  <si>
    <t>Main Lobby</t>
  </si>
  <si>
    <t>Mech</t>
  </si>
  <si>
    <t>Mechanical Mezzanine</t>
  </si>
  <si>
    <t>Off</t>
  </si>
  <si>
    <t>Offcl</t>
  </si>
  <si>
    <t>Enclosed Office (&lt;300sf)</t>
  </si>
  <si>
    <t>Offop</t>
  </si>
  <si>
    <t>OT</t>
  </si>
  <si>
    <t>Parking</t>
  </si>
  <si>
    <t>Parking Garage</t>
  </si>
  <si>
    <t>Rest</t>
  </si>
  <si>
    <t>Restroom/locker</t>
  </si>
  <si>
    <t>Retail</t>
  </si>
  <si>
    <t>Room</t>
  </si>
  <si>
    <t>Patient/hotel room/Dwelling Unit</t>
  </si>
  <si>
    <t>Seat</t>
  </si>
  <si>
    <t>Seating Area</t>
  </si>
  <si>
    <t>Storage</t>
  </si>
  <si>
    <t>Show</t>
  </si>
  <si>
    <t>Wholesale showrooms</t>
  </si>
  <si>
    <t>Ware</t>
  </si>
  <si>
    <t>Thea</t>
  </si>
  <si>
    <t>Theater</t>
  </si>
  <si>
    <t>Warehouses</t>
  </si>
  <si>
    <t>OT - specify</t>
  </si>
  <si>
    <t>LF wattage in Offices</t>
  </si>
  <si>
    <t>Sum of Wt_PNW_Site_Watts2</t>
  </si>
  <si>
    <t>Open Office percent LF Watts</t>
  </si>
  <si>
    <t>Private Office percent LF Watts</t>
  </si>
  <si>
    <t>Conf Room percent LF Watts</t>
  </si>
  <si>
    <t>Corridor precent LF Watts</t>
  </si>
  <si>
    <t>All Other percent LF Watts</t>
  </si>
  <si>
    <t>LF wattage in K-12</t>
  </si>
  <si>
    <t>Classroom percent LF Watts</t>
  </si>
  <si>
    <t>High/Low Bay</t>
  </si>
  <si>
    <t>LF and HighBay Wattage  in Warehouse</t>
  </si>
  <si>
    <t>Open Office percent  Watts</t>
  </si>
  <si>
    <t>Private Office percent  Watts</t>
  </si>
  <si>
    <t>Warehouse percent  Watts</t>
  </si>
  <si>
    <t>Corridor precent  Watts</t>
  </si>
  <si>
    <t>All Other percent  Watts</t>
  </si>
  <si>
    <t xml:space="preserve">Effective Ending LPD with Controls:  </t>
  </si>
  <si>
    <t>Column Labels</t>
  </si>
  <si>
    <t>EMS System</t>
  </si>
  <si>
    <t>Manual</t>
  </si>
  <si>
    <t>NA</t>
  </si>
  <si>
    <t>None (Continuous)</t>
  </si>
  <si>
    <t>Occupancy Sensor</t>
  </si>
  <si>
    <t>Photocell</t>
  </si>
  <si>
    <t>Timeclock</t>
  </si>
  <si>
    <t>DK</t>
  </si>
  <si>
    <t>N</t>
  </si>
  <si>
    <t>Y</t>
  </si>
  <si>
    <t>Existing Controls for office space within Office buildings</t>
  </si>
  <si>
    <t>Existing Controls for office space within Office buildings USED versus DISABLED</t>
  </si>
  <si>
    <t>Uncontrolled Fraction</t>
  </si>
  <si>
    <t>Existing Controls in K-12 Classrooms</t>
  </si>
  <si>
    <t>Existing Controls for Classroom space within K-12 buildings USED versus DISABLED</t>
  </si>
  <si>
    <t>LIGHTING FIXTURE CONTROL TYPES (use plus to the left to view - Table is grouped)</t>
  </si>
  <si>
    <t>Control Type</t>
  </si>
  <si>
    <t>Description</t>
  </si>
  <si>
    <t>EMS-S</t>
  </si>
  <si>
    <t>Automatic Sweep Controls with EMS System</t>
  </si>
  <si>
    <t>EMS</t>
  </si>
  <si>
    <t>EMS System (without automatic sweep)</t>
  </si>
  <si>
    <t>DS</t>
  </si>
  <si>
    <t>Daylight Sensing, Details Unknown</t>
  </si>
  <si>
    <t>DS-SS</t>
  </si>
  <si>
    <t>Daylight Sensing, Single-Step Dimming</t>
  </si>
  <si>
    <t>DS-MN</t>
  </si>
  <si>
    <t>Daylight Sensing, Multiple Stepped Dimming</t>
  </si>
  <si>
    <t>DS-CD</t>
  </si>
  <si>
    <t>Daylight Sensing, Continuous Dimming</t>
  </si>
  <si>
    <t>DIM</t>
  </si>
  <si>
    <t>Dimming (non-daylight)</t>
  </si>
  <si>
    <t>EGR</t>
  </si>
  <si>
    <t>Egress control 24/7</t>
  </si>
  <si>
    <t>MCB</t>
  </si>
  <si>
    <t>Manual - circuit breaker</t>
  </si>
  <si>
    <t>MS</t>
  </si>
  <si>
    <t>Manual - wall switch</t>
  </si>
  <si>
    <t>MB</t>
  </si>
  <si>
    <t>Manual - bi-level</t>
  </si>
  <si>
    <t>OS</t>
  </si>
  <si>
    <t>Occupancy Sensors</t>
  </si>
  <si>
    <t>T</t>
  </si>
  <si>
    <t>Timeclock (electronic or mechanical)</t>
  </si>
  <si>
    <t>OTH</t>
  </si>
  <si>
    <t>None (continuous)</t>
  </si>
  <si>
    <t>Un</t>
  </si>
  <si>
    <t>Unable to determine</t>
  </si>
  <si>
    <t>Dimming</t>
  </si>
  <si>
    <t>Existing Controls in warehouse space within Warehouses</t>
  </si>
  <si>
    <t>Existing Controls for warehouse space within Warehouse buildings USED versus DISABLED</t>
  </si>
  <si>
    <t xml:space="preserve">From baseline of about </t>
  </si>
  <si>
    <t>Average Ending Effective LPD</t>
  </si>
  <si>
    <t>Descriptor</t>
  </si>
  <si>
    <t>Look Up Name</t>
  </si>
  <si>
    <t>LPD for Post LPDPackage Measure for Stock</t>
  </si>
  <si>
    <t>preLPD</t>
  </si>
  <si>
    <t>Adjsut hours for manual off</t>
  </si>
  <si>
    <t>LPDAdjust</t>
  </si>
  <si>
    <t>HOURSLght</t>
  </si>
  <si>
    <t>Adjusted Lighting Hours</t>
  </si>
  <si>
    <t>Post LPD Measure Lighting EUI (kWh/sf)</t>
  </si>
  <si>
    <t>Off Strategies</t>
  </si>
  <si>
    <t>Area that Occupancy Control Applies To</t>
  </si>
  <si>
    <t>Fraction of Wattage in Applicable Area</t>
  </si>
  <si>
    <t>LPD in Conrolled Area</t>
  </si>
  <si>
    <t>Fraction of Hours Saved by Occupancy</t>
  </si>
  <si>
    <t>Hours Saved by Occupancy Sensor</t>
  </si>
  <si>
    <t>Annual kWh/sf Saved in Cotrolled Area</t>
  </si>
  <si>
    <t>Shape of Savings</t>
  </si>
  <si>
    <t>Dimming Strategies</t>
  </si>
  <si>
    <t>Area that Dimming Strategy Applies To</t>
  </si>
  <si>
    <t>kWh savings per kW load Controlled, Not Adjusted for HVAC (Comp for DEER)</t>
  </si>
  <si>
    <t>School</t>
  </si>
  <si>
    <t>Health</t>
  </si>
  <si>
    <t>Medium Off</t>
  </si>
  <si>
    <t>Small Off</t>
  </si>
  <si>
    <t>University</t>
  </si>
  <si>
    <t>Supermarket</t>
  </si>
  <si>
    <t>MiniMart</t>
  </si>
  <si>
    <t>Hospital</t>
  </si>
  <si>
    <t>Xlarge Ret</t>
  </si>
  <si>
    <t>Large Ret</t>
  </si>
  <si>
    <t>Medium Ret</t>
  </si>
  <si>
    <t>Small Ret</t>
  </si>
  <si>
    <t>Fraction of Area Measure Applies</t>
  </si>
  <si>
    <t>Fraction uncontrolled</t>
  </si>
  <si>
    <t>Ending Lighting EUI</t>
  </si>
  <si>
    <t>Cost per sf</t>
  </si>
  <si>
    <t>Enlighted:  Source Daintree via NEEA</t>
  </si>
  <si>
    <t>Embedded Unitary Control Troffer</t>
  </si>
  <si>
    <t>Integrated Networked Control Troffer</t>
  </si>
  <si>
    <t>CFL</t>
  </si>
  <si>
    <t>Fluorescent T5</t>
  </si>
  <si>
    <t>Fluorescent T8</t>
  </si>
  <si>
    <t>HID</t>
  </si>
  <si>
    <t>LED</t>
  </si>
  <si>
    <t>Integrated Networked Control Highbay</t>
  </si>
  <si>
    <t>Control Factor</t>
  </si>
  <si>
    <t>Troffer Unitary</t>
  </si>
  <si>
    <t>Troffer Integrated</t>
  </si>
  <si>
    <t>Highbay Integrated</t>
  </si>
  <si>
    <t>Control Factor (Unitary)</t>
  </si>
  <si>
    <t>Control Factor (Integrated)</t>
  </si>
  <si>
    <t>Cost per sf controlled (Unitary)</t>
  </si>
  <si>
    <t>Cost per sf controlled (Integrated)</t>
  </si>
  <si>
    <t>Embedded Unitary Control Highbay</t>
  </si>
  <si>
    <t>Highbay Unitary</t>
  </si>
  <si>
    <t>LF and HighBay Wattage  in Other</t>
  </si>
  <si>
    <t>Lighting Controls Interior</t>
  </si>
  <si>
    <t>Unitary</t>
  </si>
  <si>
    <t>Integrated</t>
  </si>
  <si>
    <t>Electric Shape Pointer</t>
  </si>
  <si>
    <t>Gas Shape Pointer</t>
  </si>
  <si>
    <t>Commercial-large Office-Heat</t>
  </si>
  <si>
    <t>Commercial-Small Office-Heat</t>
  </si>
  <si>
    <t>Commercial-Retail-Heat</t>
  </si>
  <si>
    <t>Commercial-School-Heat</t>
  </si>
  <si>
    <t>Commercial-college-Heat</t>
  </si>
  <si>
    <t>Commercial-not-refrig-warehouse-Heat</t>
  </si>
  <si>
    <t>Commercial-Grocery-Heat</t>
  </si>
  <si>
    <t>Commercial-Resturant-Heat</t>
  </si>
  <si>
    <t>Commercial-Lodging-Heat</t>
  </si>
  <si>
    <t>Commercial-Healthcare-Heat</t>
  </si>
  <si>
    <t>Commercial-Misc. Com-Heat</t>
  </si>
  <si>
    <t>UnitarykWh</t>
  </si>
  <si>
    <t>IntegratedkWh</t>
  </si>
  <si>
    <t>UnitaryCost</t>
  </si>
  <si>
    <t>IntegratedCost</t>
  </si>
  <si>
    <t>RAW Savings (kWh/sf)</t>
  </si>
  <si>
    <t>RAW Capital Cost ($/sf)</t>
  </si>
  <si>
    <t>Avg HVAC System Electric Savings Yield</t>
  </si>
  <si>
    <t>Therms per kWh Saved</t>
  </si>
  <si>
    <t>Life</t>
  </si>
  <si>
    <t>L</t>
  </si>
  <si>
    <t>Shaped Savings Results; By Category and sorted by TRC BC ratio</t>
  </si>
  <si>
    <t>Category</t>
  </si>
  <si>
    <t>Measure</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</si>
  <si>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</si>
  <si>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</si>
  <si>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</si>
  <si>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</si>
  <si>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</si>
  <si>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</si>
  <si>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</si>
  <si>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B/C Ratio</t>
  </si>
  <si>
    <t>Net Electric &amp; Gas System CO2 Avoided (Lifetime Tons)</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</si>
  <si>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</si>
  <si>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</si>
  <si>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</si>
  <si>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</si>
  <si>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</si>
  <si>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</si>
  <si>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</si>
  <si>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</si>
  <si>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</si>
  <si>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</si>
  <si>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</si>
  <si>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</si>
  <si>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</si>
  <si>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\\nas2\Q\SeventhPlan\Conservation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</si>
  <si>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</si>
  <si>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</si>
  <si>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</si>
  <si>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</si>
  <si>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</si>
  <si>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</si>
  <si>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</si>
  <si>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</si>
  <si>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</si>
  <si>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</si>
  <si>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</si>
  <si>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</si>
  <si>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</si>
  <si>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</si>
  <si>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</si>
  <si>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</si>
  <si>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</si>
  <si>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</si>
  <si>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</si>
  <si>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</si>
  <si>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</si>
  <si>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</si>
  <si>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</si>
  <si>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</si>
  <si>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</si>
  <si>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</si>
  <si>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</si>
  <si>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</si>
  <si>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</si>
  <si>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</si>
  <si>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</si>
  <si>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</si>
  <si>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</si>
  <si>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</si>
  <si>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</si>
  <si>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</si>
  <si>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</si>
  <si>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</si>
  <si>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</si>
  <si>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</si>
  <si>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</si>
  <si>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</si>
  <si>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</si>
  <si>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</si>
  <si>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</si>
  <si>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</si>
  <si>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</si>
  <si>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</si>
  <si>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</si>
  <si>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</si>
  <si>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</si>
  <si>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</si>
  <si>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</si>
  <si>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</si>
  <si>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</si>
  <si>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</si>
  <si>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</si>
  <si>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</si>
  <si>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</si>
  <si>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</si>
  <si>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</si>
  <si>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</si>
  <si>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</si>
  <si>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</si>
  <si>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</si>
  <si>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</si>
  <si>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</si>
  <si>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</si>
  <si>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</si>
  <si>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</si>
  <si>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</si>
  <si>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</si>
  <si>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</si>
  <si>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</si>
  <si>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</si>
  <si>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</si>
  <si>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</si>
  <si>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</si>
  <si>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</si>
  <si>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</si>
  <si>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</si>
  <si>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</si>
  <si>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</si>
  <si>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</si>
  <si>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</si>
  <si>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</si>
  <si>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</si>
  <si>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</si>
  <si>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</si>
  <si>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</si>
  <si>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</si>
  <si>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</si>
  <si>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</si>
  <si>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</si>
  <si>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</si>
  <si>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</si>
  <si>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</si>
  <si>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</si>
  <si>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</si>
  <si>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</si>
  <si>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</si>
  <si>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</si>
  <si>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</si>
  <si>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</si>
  <si>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</si>
  <si>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</si>
  <si>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</si>
  <si>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</si>
  <si>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</si>
  <si>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</si>
  <si>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</si>
  <si>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</si>
  <si>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</si>
  <si>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</si>
  <si>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</si>
  <si>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</si>
  <si>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</si>
  <si>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</si>
  <si>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</si>
  <si>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</si>
  <si>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</si>
  <si>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</si>
  <si>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</si>
  <si>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</si>
  <si>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</si>
  <si>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</si>
  <si>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</si>
  <si>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</si>
  <si>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</si>
  <si>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</si>
  <si>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</si>
  <si>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</si>
  <si>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</si>
  <si>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</si>
  <si>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</si>
  <si>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</si>
  <si>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</si>
  <si>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</si>
  <si>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</si>
  <si>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</si>
  <si>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</si>
  <si>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</si>
  <si>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</si>
  <si>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</si>
  <si>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</si>
  <si>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</si>
  <si>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</si>
  <si>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</si>
  <si>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</si>
  <si>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</si>
  <si>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</si>
  <si>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</si>
  <si>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</si>
  <si>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</si>
  <si>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C-LOff-Lgt-LPD Int-All-All-C</t>
  </si>
  <si>
    <t>(na)</t>
  </si>
  <si>
    <t>C-SOff-Lgt-LPD Int-All-All-C</t>
  </si>
  <si>
    <t>C-Ret-Lgt-LPD Int-All-All-C</t>
  </si>
  <si>
    <t>C-K12-Lgt-LPD Int-All-All-C</t>
  </si>
  <si>
    <t>C-Unv-Lgt-LPD Int-All-All-C</t>
  </si>
  <si>
    <t>C-War-Lgt-LPD Int-All-All-C</t>
  </si>
  <si>
    <t>C-Gro-Lgt-LPD Int-All-All-C</t>
  </si>
  <si>
    <t>C-Res-Lgt-LPD Int-All-All-C</t>
  </si>
  <si>
    <t>C-Lod-Lgt-LPD Int-All-All-C</t>
  </si>
  <si>
    <t>C-Hos-Lgt-LPD Int-All-All-C</t>
  </si>
  <si>
    <t>C-Oth-Lgt-LPD Int-All-All-C</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</si>
  <si>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</si>
  <si>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</si>
  <si>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</si>
  <si>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</si>
  <si>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</si>
  <si>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</si>
  <si>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</si>
  <si>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</si>
  <si>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</si>
  <si>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</si>
  <si>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</si>
  <si>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Baseline Lighting EUI (Before LPD measures)</t>
  </si>
  <si>
    <t>Baseline Lighting EUI (After LPD measures)</t>
  </si>
  <si>
    <t>Annual kWh/sf Saved (Unitary)(Pre LPD Reduction)</t>
  </si>
  <si>
    <t>Annual kWh/sf Saved (Unitary)(Post LPD Reduction)</t>
  </si>
  <si>
    <t>Annual kWh/sf Saved (Integrated)(Pre LPD Reduction)</t>
  </si>
  <si>
    <t>Annual kWh/sf Saved (Integrated)(Post LPD Reduction)</t>
  </si>
  <si>
    <t>End-Use:</t>
  </si>
  <si>
    <t>NEED TO INTEGRATE THE DROPDOWN/STATE SELECTION OPTION YET</t>
  </si>
  <si>
    <t>REG_Office</t>
  </si>
  <si>
    <t>REG_Retail</t>
  </si>
  <si>
    <t>XLarge Ret</t>
  </si>
  <si>
    <t>REG_K-12</t>
  </si>
  <si>
    <t>REG_University</t>
  </si>
  <si>
    <t>REG_Warehouse</t>
  </si>
  <si>
    <t>REG_Grocery</t>
  </si>
  <si>
    <t>REG_Grocery Other</t>
  </si>
  <si>
    <t>REG_Restaurant</t>
  </si>
  <si>
    <t>REG_Hotel</t>
  </si>
  <si>
    <t>REG_hospital</t>
  </si>
  <si>
    <t>REG_Hospital Other</t>
  </si>
  <si>
    <t>REG_Assembly</t>
  </si>
  <si>
    <t>REG_Other</t>
  </si>
  <si>
    <t>Ultra Low Energy Building-New</t>
  </si>
  <si>
    <t>Deduct for Fraction to Ultra Low Energy Building (ULEB)</t>
  </si>
  <si>
    <t>Total for Measure</t>
  </si>
  <si>
    <t>KSF</t>
  </si>
  <si>
    <t xml:space="preserve">Units are total regional floor space.  Savings are kWh per thousand square feet.  </t>
  </si>
  <si>
    <t>Applic</t>
  </si>
  <si>
    <t>Sats</t>
  </si>
  <si>
    <t>Measure Applicability</t>
  </si>
  <si>
    <t>Control Type Weight</t>
  </si>
  <si>
    <t>Lighting Controls Interior-New-Large Off-Unitary</t>
  </si>
  <si>
    <t>Lighting Controls Interior-NR-Large Off-Unitary</t>
  </si>
  <si>
    <t>Lighting Controls Interior-New-Other-Unitary</t>
  </si>
  <si>
    <t>Lighting Controls Interior-NR-Other-Unitary</t>
  </si>
  <si>
    <t>Lighting Controls Interior-New-Medium Off-Unitary</t>
  </si>
  <si>
    <t>Lighting Controls Interior-NR-Medium Off-Unitary</t>
  </si>
  <si>
    <t>Lighting Controls Interior-New-Large Off-Integrated</t>
  </si>
  <si>
    <t>Lighting Controls Interior-NR-Large Off-Integrated</t>
  </si>
  <si>
    <t>Lighting Controls Interior-New-Other-Integrated</t>
  </si>
  <si>
    <t>Lighting Controls Interior-New-Small Off-Unitary</t>
  </si>
  <si>
    <t>Lighting Controls Interior-NR-Small Off-Unitary</t>
  </si>
  <si>
    <t>Lighting Controls Interior-NR-Other-Integrated</t>
  </si>
  <si>
    <t>Lighting Controls Interior-NR-Medium Off-Integrated</t>
  </si>
  <si>
    <t>Lighting Controls Interior-New-Warehouse-Integrated</t>
  </si>
  <si>
    <t>Lighting Controls Interior-New-Warehouse-Unitary</t>
  </si>
  <si>
    <t>Lighting Controls Interior-NR-Warehouse-Unitary</t>
  </si>
  <si>
    <t>Lighting Controls Interior-NR-Small Off-Integrated</t>
  </si>
  <si>
    <t>Lighting Controls Interior-New-Medium Off-Integrated</t>
  </si>
  <si>
    <t>Lighting Controls Interior-New-Small Off-Integrated</t>
  </si>
  <si>
    <t>Lighting Controls Interior-New-University-Unitary</t>
  </si>
  <si>
    <t>Lighting Controls Interior-NR-University-Unitary</t>
  </si>
  <si>
    <t>Lighting Controls Interior-NR-University-Integrated</t>
  </si>
  <si>
    <t>Lighting Controls Interior-New-School K-12-Integrated</t>
  </si>
  <si>
    <t>Lighting Controls Interior-New-School K-12-Unitary</t>
  </si>
  <si>
    <t>Lighting Controls Interior-NR-School K-12-Unitary</t>
  </si>
  <si>
    <t>Lighting Controls Interior-NR-Warehouse-Integrated</t>
  </si>
  <si>
    <t>Lighting Controls Interior-NR-School K-12-Integrated</t>
  </si>
  <si>
    <t>Lighting Controls Interior-New-University-Integrated</t>
  </si>
  <si>
    <t>Lighting Controls Interior-New-Xlarge Ret-Unitary</t>
  </si>
  <si>
    <t>Lighting Controls Interior-New-Large Ret-Unitary</t>
  </si>
  <si>
    <t>Lighting Controls Interior-New-Medium Ret-Unitary</t>
  </si>
  <si>
    <t>Lighting Controls Interior-New-Small Ret-Unitary</t>
  </si>
  <si>
    <t>Lighting Controls Interior-New-Supermarket-Unitary</t>
  </si>
  <si>
    <t>Lighting Controls Interior-New-MiniMart-Unitary</t>
  </si>
  <si>
    <t>Lighting Controls Interior-New-Restaurant-Unitary</t>
  </si>
  <si>
    <t>Lighting Controls Interior-New-Lodging-Unitary</t>
  </si>
  <si>
    <t>Lighting Controls Interior-New-Hospital-Unitary</t>
  </si>
  <si>
    <t>Lighting Controls Interior-New-Residential Care-Unitary</t>
  </si>
  <si>
    <t>Lighting Controls Interior-New-Assembly-Unitary</t>
  </si>
  <si>
    <t>Lighting Controls Interior-New-Xlarge Ret-Integrated</t>
  </si>
  <si>
    <t>Lighting Controls Interior-New-Large Ret-Integrated</t>
  </si>
  <si>
    <t>Lighting Controls Interior-New-Medium Ret-Integrated</t>
  </si>
  <si>
    <t>Lighting Controls Interior-New-Small Ret-Integrated</t>
  </si>
  <si>
    <t>Lighting Controls Interior-New-Supermarket-Integrated</t>
  </si>
  <si>
    <t>Lighting Controls Interior-New-MiniMart-Integrated</t>
  </si>
  <si>
    <t>Lighting Controls Interior-New-Restaurant-Integrated</t>
  </si>
  <si>
    <t>Lighting Controls Interior-New-Lodging-Integrated</t>
  </si>
  <si>
    <t>Lighting Controls Interior-New-Hospital-Integrated</t>
  </si>
  <si>
    <t>Lighting Controls Interior-New-Residential Care-Integrated</t>
  </si>
  <si>
    <t>Lighting Controls Interior-New-Assembly-Integrated</t>
  </si>
  <si>
    <t>Lighting Controls Interior-NR-Xlarge Ret-Unitary</t>
  </si>
  <si>
    <t>Lighting Controls Interior-NR-Large Ret-Unitary</t>
  </si>
  <si>
    <t>Lighting Controls Interior-NR-Medium Ret-Unitary</t>
  </si>
  <si>
    <t>Lighting Controls Interior-NR-Small Ret-Unitary</t>
  </si>
  <si>
    <t>Lighting Controls Interior-NR-Supermarket-Unitary</t>
  </si>
  <si>
    <t>Lighting Controls Interior-NR-MiniMart-Unitary</t>
  </si>
  <si>
    <t>Lighting Controls Interior-NR-Restaurant-Unitary</t>
  </si>
  <si>
    <t>Lighting Controls Interior-NR-Lodging-Unitary</t>
  </si>
  <si>
    <t>Lighting Controls Interior-NR-Hospital-Unitary</t>
  </si>
  <si>
    <t>Lighting Controls Interior-NR-Residential Care-Unitary</t>
  </si>
  <si>
    <t>Lighting Controls Interior-NR-Assembly-Unitary</t>
  </si>
  <si>
    <t>Lighting Controls Interior-NR-Xlarge Ret-Integrated</t>
  </si>
  <si>
    <t>Lighting Controls Interior-NR-Large Ret-Integrated</t>
  </si>
  <si>
    <t>Lighting Controls Interior-NR-Medium Ret-Integrated</t>
  </si>
  <si>
    <t>Lighting Controls Interior-NR-Small Ret-Integrated</t>
  </si>
  <si>
    <t>Lighting Controls Interior-NR-Supermarket-Integrated</t>
  </si>
  <si>
    <t>Lighting Controls Interior-NR-MiniMart-Integrated</t>
  </si>
  <si>
    <t>Lighting Controls Interior-NR-Restaurant-Integrated</t>
  </si>
  <si>
    <t>Lighting Controls Interior-NR-Lodging-Integrated</t>
  </si>
  <si>
    <t>Lighting Controls Interior-NR-Hospital-Integrated</t>
  </si>
  <si>
    <t>Lighting Controls Interior-NR-Residential Care-Integrated</t>
  </si>
  <si>
    <t>Lighting Controls Interior-NR-Assembly-Integrated</t>
  </si>
  <si>
    <t>Lighting Controls Interior-Unitary-Large Off-New</t>
  </si>
  <si>
    <t>Lighting Controls Interior-Unitary-Medium Off-New</t>
  </si>
  <si>
    <t>Lighting Controls Interior-Unitary-Small Off-New</t>
  </si>
  <si>
    <t>Lighting Controls Interior-Unitary-Xlarge Ret-New</t>
  </si>
  <si>
    <t>Lighting Controls Interior-Unitary-Large Ret-New</t>
  </si>
  <si>
    <t>Lighting Controls Interior-Unitary-Medium Ret-New</t>
  </si>
  <si>
    <t>Lighting Controls Interior-Unitary-Small Ret-New</t>
  </si>
  <si>
    <t>Lighting Controls Interior-Unitary-School K-12-New</t>
  </si>
  <si>
    <t>Lighting Controls Interior-Unitary-University-New</t>
  </si>
  <si>
    <t>Lighting Controls Interior-Unitary-Warehouse-New</t>
  </si>
  <si>
    <t>Lighting Controls Interior-Unitary-Supermarket-New</t>
  </si>
  <si>
    <t>Lighting Controls Interior-Unitary-MiniMart-New</t>
  </si>
  <si>
    <t>Lighting Controls Interior-Unitary-Restaurant-New</t>
  </si>
  <si>
    <t>Lighting Controls Interior-Unitary-Lodging-New</t>
  </si>
  <si>
    <t>Lighting Controls Interior-Unitary-Hospital-New</t>
  </si>
  <si>
    <t>Lighting Controls Interior-Unitary-Residential Care-New</t>
  </si>
  <si>
    <t>Lighting Controls Interior-Unitary-Assembly-New</t>
  </si>
  <si>
    <t>Lighting Controls Interior-Unitary-Other-New</t>
  </si>
  <si>
    <t>Lighting Controls Interior-Integrated-Large Off-New</t>
  </si>
  <si>
    <t>Lighting Controls Interior-Integrated-Medium Off-New</t>
  </si>
  <si>
    <t>Lighting Controls Interior-Integrated-Small Off-New</t>
  </si>
  <si>
    <t>Lighting Controls Interior-Integrated-Xlarge Ret-New</t>
  </si>
  <si>
    <t>Lighting Controls Interior-Integrated-Large Ret-New</t>
  </si>
  <si>
    <t>Lighting Controls Interior-Integrated-Medium Ret-New</t>
  </si>
  <si>
    <t>Lighting Controls Interior-Integrated-Small Ret-New</t>
  </si>
  <si>
    <t>Lighting Controls Interior-Integrated-School K-12-New</t>
  </si>
  <si>
    <t>Lighting Controls Interior-Integrated-University-New</t>
  </si>
  <si>
    <t>Lighting Controls Interior-Integrated-Warehouse-New</t>
  </si>
  <si>
    <t>Lighting Controls Interior-Integrated-Supermarket-New</t>
  </si>
  <si>
    <t>Lighting Controls Interior-Integrated-MiniMart-New</t>
  </si>
  <si>
    <t>Lighting Controls Interior-Integrated-Restaurant-New</t>
  </si>
  <si>
    <t>Lighting Controls Interior-Integrated-Lodging-New</t>
  </si>
  <si>
    <t>Lighting Controls Interior-Integrated-Hospital-New</t>
  </si>
  <si>
    <t>Lighting Controls Interior-Integrated-Residential Care-New</t>
  </si>
  <si>
    <t>Lighting Controls Interior-Integrated-Assembly-New</t>
  </si>
  <si>
    <t>Lighting Controls Interior-Integrated-Other-New</t>
  </si>
  <si>
    <t>Lighting Controls Interior-Unitary-Large Off-NR</t>
  </si>
  <si>
    <t>Lighting Controls Interior-Unitary-Medium Off-NR</t>
  </si>
  <si>
    <t>Lighting Controls Interior-Unitary-Small Off-NR</t>
  </si>
  <si>
    <t>Lighting Controls Interior-Unitary-Xlarge Ret-NR</t>
  </si>
  <si>
    <t>Lighting Controls Interior-Unitary-Large Ret-NR</t>
  </si>
  <si>
    <t>Lighting Controls Interior-Unitary-Medium Ret-NR</t>
  </si>
  <si>
    <t>Lighting Controls Interior-Unitary-Small Ret-NR</t>
  </si>
  <si>
    <t>Lighting Controls Interior-Unitary-School K-12-NR</t>
  </si>
  <si>
    <t>Lighting Controls Interior-Unitary-University-NR</t>
  </si>
  <si>
    <t>Lighting Controls Interior-Unitary-Warehouse-NR</t>
  </si>
  <si>
    <t>Lighting Controls Interior-Unitary-Supermarket-NR</t>
  </si>
  <si>
    <t>Lighting Controls Interior-Unitary-MiniMart-NR</t>
  </si>
  <si>
    <t>Lighting Controls Interior-Unitary-Restaurant-NR</t>
  </si>
  <si>
    <t>Lighting Controls Interior-Unitary-Lodging-NR</t>
  </si>
  <si>
    <t>Lighting Controls Interior-Unitary-Hospital-NR</t>
  </si>
  <si>
    <t>Lighting Controls Interior-Unitary-Residential Care-NR</t>
  </si>
  <si>
    <t>Lighting Controls Interior-Unitary-Assembly-NR</t>
  </si>
  <si>
    <t>Lighting Controls Interior-Unitary-Other-NR</t>
  </si>
  <si>
    <t>Lighting Controls Interior-Integrated-Large Off-NR</t>
  </si>
  <si>
    <t>Lighting Controls Interior-Integrated-Medium Off-NR</t>
  </si>
  <si>
    <t>Lighting Controls Interior-Integrated-Small Off-NR</t>
  </si>
  <si>
    <t>Lighting Controls Interior-Integrated-Xlarge Ret-NR</t>
  </si>
  <si>
    <t>Lighting Controls Interior-Integrated-Large Ret-NR</t>
  </si>
  <si>
    <t>Lighting Controls Interior-Integrated-Medium Ret-NR</t>
  </si>
  <si>
    <t>Lighting Controls Interior-Integrated-Small Ret-NR</t>
  </si>
  <si>
    <t>Lighting Controls Interior-Integrated-School K-12-NR</t>
  </si>
  <si>
    <t>Lighting Controls Interior-Integrated-University-NR</t>
  </si>
  <si>
    <t>Lighting Controls Interior-Integrated-Warehouse-NR</t>
  </si>
  <si>
    <t>Lighting Controls Interior-Integrated-Supermarket-NR</t>
  </si>
  <si>
    <t>Lighting Controls Interior-Integrated-MiniMart-NR</t>
  </si>
  <si>
    <t>Lighting Controls Interior-Integrated-Restaurant-NR</t>
  </si>
  <si>
    <t>Lighting Controls Interior-Integrated-Lodging-NR</t>
  </si>
  <si>
    <t>Lighting Controls Interior-Integrated-Hospital-NR</t>
  </si>
  <si>
    <t>Lighting Controls Interior-Integrated-Residential Care-NR</t>
  </si>
  <si>
    <t>Lighting Controls Interior-Integrated-Assembly-NR</t>
  </si>
  <si>
    <t>Lighting Controls Interior-Integrated-Other-NR</t>
  </si>
  <si>
    <t xml:space="preserve"> Annual turnover of fixtures due to, age, remodel, or ballast replacement.  Lower cost controls opportuntity at turnover.  Savings are kWh per 1000SF. </t>
  </si>
  <si>
    <t>CG</t>
  </si>
  <si>
    <t xml:space="preserve">Using load shapes now. Get datasets from Enlighted, DainTree and Digital Lumens if big enough data sets.  </t>
  </si>
  <si>
    <t>CBSA.  NO data on sales.</t>
  </si>
  <si>
    <t>Review Cost data with PNL team</t>
  </si>
  <si>
    <t>Digital lumens cost inputs?</t>
  </si>
  <si>
    <t xml:space="preserve">Several viable studies with measured data.  High variance depending on underlying use patterns.  </t>
  </si>
  <si>
    <t>Baseline consumption, post install of other LPD measures reduced controllable wattage.</t>
  </si>
  <si>
    <t>Two measures:  1) Embedded unitary controls for occupancy, daylight harvest, personal dimming. 2) Integrated controls where control module is addressable remotely and can log data on conditions.  Two price points and cost points.  Apply to New and NR.  Limit to areas not required by state codes.</t>
  </si>
  <si>
    <t>No data on sales, assume same as stock</t>
  </si>
  <si>
    <t>Two measures per application.  Applies to 7 of 18 building types.</t>
  </si>
  <si>
    <t>Add bilevel stairwell control</t>
  </si>
  <si>
    <t xml:space="preserve">Recent costs from a few manufacturers, some program costs from PSE.  </t>
  </si>
  <si>
    <t>15 years</t>
  </si>
  <si>
    <t>LO20Fast</t>
  </si>
  <si>
    <t>Modes rate given rapid decline in prices for the applications considered</t>
  </si>
  <si>
    <r>
      <t xml:space="preserve">LPD </t>
    </r>
    <r>
      <rPr>
        <b/>
        <u/>
        <sz val="11"/>
        <rFont val="Calibri"/>
        <family val="2"/>
        <scheme val="minor"/>
      </rPr>
      <t>after</t>
    </r>
    <r>
      <rPr>
        <sz val="11"/>
        <rFont val="Calibri"/>
        <family val="2"/>
        <scheme val="minor"/>
      </rPr>
      <t xml:space="preserve"> installation of measure that reduce connected lighting power.  </t>
    </r>
  </si>
  <si>
    <t xml:space="preserve">On top of LPD measures to avoid double counting potential.  </t>
  </si>
  <si>
    <t>CBSA 2014 has data on controls installed and installed controls disabled.</t>
  </si>
  <si>
    <t xml:space="preserve">Open office fraction and disabled controls from CBSA detailed lighting.  </t>
  </si>
  <si>
    <t>Revised measure set to reflect remaining potential areas where code does not require controls</t>
  </si>
  <si>
    <t xml:space="preserve">Simple percentage reduction on baseline energy use.  Savings based largely on the midpoint of measured data from the LBL meta study, NEEA's study of the Enlighted system in offices and a few others. </t>
  </si>
  <si>
    <t>Savings fractions higher due to improved sensors, self-commissioning and algorithms.</t>
  </si>
  <si>
    <t>Using lighting power shapes</t>
  </si>
  <si>
    <t>These could be improved.  NEEA logged savings on three sites showed significant reductions  and delay in morning ramp up and evening ramp down which would be valuable peak impact.  High variance in baseline occupancy and business patters will require large sample size.  Significant savings during unoccupied periods at the shoulder of the day.</t>
  </si>
  <si>
    <t>Open office, classroom, corridor, and warehouse spaces.  State codes require controls on private offices and conference rooms and other frequently vacant places.  No estimate for retrofit due to high cost.  Apply measure at lighting or ballast turnover.</t>
  </si>
  <si>
    <t>Updated</t>
  </si>
  <si>
    <t>Revised</t>
  </si>
  <si>
    <t>Updated.  Significantly higher than DEER 2008 costs.</t>
  </si>
  <si>
    <t>Lighting</t>
  </si>
  <si>
    <t>LPD Package</t>
  </si>
  <si>
    <t>Elec Savings with HVAC (kWh/sf)</t>
  </si>
  <si>
    <t xml:space="preserve">Units are per </t>
  </si>
  <si>
    <t>sf</t>
  </si>
  <si>
    <t>Cost Adj to 2018 using PNL SSL curves</t>
  </si>
  <si>
    <t>Cost per sf (2015)</t>
  </si>
  <si>
    <t>Forecast Cost/sf</t>
  </si>
  <si>
    <t>Application</t>
  </si>
  <si>
    <t>CtrlApp</t>
  </si>
  <si>
    <t>Troffer</t>
  </si>
  <si>
    <t>HighBay</t>
  </si>
  <si>
    <t>UnitaryCostTroffer</t>
  </si>
  <si>
    <t>IntegratedCostTroffer</t>
  </si>
  <si>
    <t>UnitaryCostHighBay</t>
  </si>
  <si>
    <t>IntegratedCostHighBay</t>
  </si>
  <si>
    <t>Thursday, 19 February , 2015 at 11:12 AM</t>
  </si>
  <si>
    <t>Calculation adds the 'control weight' from Mmap</t>
  </si>
  <si>
    <t>max has control weight</t>
  </si>
</sst>
</file>

<file path=xl/styles.xml><?xml version="1.0" encoding="utf-8"?>
<styleSheet xmlns="http://schemas.openxmlformats.org/spreadsheetml/2006/main">
  <numFmts count="23">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m/d/\ h:mm"/>
    <numFmt numFmtId="171" formatCode="0.000"/>
    <numFmt numFmtId="172" formatCode="_(* #,##0.000_);_(* \(#,##0.000\);_(* &quot;-&quot;?_);_(@_)"/>
    <numFmt numFmtId="173" formatCode="_(* #,##0.0_);_(* \(#,##0.0\);_(* &quot;-&quot;?_);_(@_)"/>
    <numFmt numFmtId="174" formatCode="_(* #,##0.0_);_(* \(#,##0.0\);_(* &quot;-&quot;??_);_(@_)"/>
    <numFmt numFmtId="175" formatCode="&quot;$&quot;#,##0.00"/>
    <numFmt numFmtId="176" formatCode="&quot;$&quot;#,##0"/>
    <numFmt numFmtId="177" formatCode="0.0%"/>
    <numFmt numFmtId="178" formatCode="_(* #,##0.000_);_(* \(#,##0.000\);_(* &quot;-&quot;??_);_(@_)"/>
    <numFmt numFmtId="179" formatCode="_(* #,##0.0000_);_(* \(#,##0.0000\);_(* &quot;-&quot;??_);_(@_)"/>
    <numFmt numFmtId="180" formatCode="0.0;[Red]\-0.0"/>
    <numFmt numFmtId="181" formatCode="\ "/>
  </numFmts>
  <fonts count="67">
    <font>
      <sz val="10"/>
      <color theme="1"/>
      <name val="Arial"/>
      <family val="2"/>
    </font>
    <font>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2"/>
      <name val="Times New Roman"/>
      <family val="1"/>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Arial"/>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2"/>
      <color theme="1"/>
      <name val="Palatino Linotype"/>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b/>
      <sz val="10"/>
      <color theme="1"/>
      <name val="Arial"/>
      <family val="2"/>
    </font>
    <font>
      <sz val="10"/>
      <color theme="0"/>
      <name val="Arial"/>
      <family val="2"/>
    </font>
    <font>
      <b/>
      <sz val="11"/>
      <color theme="1"/>
      <name val="Calibri"/>
      <family val="2"/>
      <scheme val="minor"/>
    </font>
    <font>
      <sz val="9"/>
      <color indexed="81"/>
      <name val="Tahoma"/>
      <family val="2"/>
    </font>
    <font>
      <b/>
      <sz val="9"/>
      <color indexed="81"/>
      <name val="Tahoma"/>
      <family val="2"/>
    </font>
    <font>
      <b/>
      <sz val="11"/>
      <color theme="1"/>
      <name val="Times New Roman"/>
      <family val="1"/>
    </font>
    <font>
      <b/>
      <sz val="10"/>
      <color theme="1"/>
      <name val="Times New Roman"/>
      <family val="1"/>
    </font>
    <font>
      <sz val="10"/>
      <color theme="1"/>
      <name val="Times New Roman"/>
      <family val="1"/>
    </font>
    <font>
      <b/>
      <sz val="10"/>
      <color rgb="FF000000"/>
      <name val="Times New Roman"/>
      <family val="1"/>
    </font>
    <font>
      <sz val="10"/>
      <color rgb="FF000000"/>
      <name val="Times New Roman"/>
      <family val="1"/>
    </font>
    <font>
      <sz val="11"/>
      <color rgb="FF000000"/>
      <name val="Calibri"/>
      <family val="2"/>
    </font>
    <font>
      <b/>
      <sz val="11"/>
      <color rgb="FF000000"/>
      <name val="Calibri"/>
      <family val="2"/>
    </font>
    <font>
      <b/>
      <sz val="11"/>
      <color rgb="FF1F497D"/>
      <name val="Calibri"/>
      <family val="2"/>
    </font>
    <font>
      <u/>
      <sz val="10"/>
      <color theme="1"/>
      <name val="Arial"/>
      <family val="2"/>
    </font>
    <font>
      <sz val="10"/>
      <color theme="0" tint="-0.499984740745262"/>
      <name val="Arial"/>
      <family val="2"/>
    </font>
    <font>
      <sz val="11"/>
      <color theme="0" tint="-0.499984740745262"/>
      <name val="Calibri"/>
      <family val="2"/>
      <scheme val="minor"/>
    </font>
    <font>
      <sz val="10"/>
      <color rgb="FFFF0000"/>
      <name val="Arial"/>
      <family val="2"/>
    </font>
    <font>
      <sz val="10"/>
      <color indexed="9"/>
      <name val="Arial"/>
      <family val="2"/>
    </font>
    <font>
      <sz val="10"/>
      <color indexed="10"/>
      <name val="Arial"/>
      <family val="2"/>
    </font>
    <font>
      <b/>
      <sz val="11"/>
      <color rgb="FFFF0000"/>
      <name val="Calibri"/>
      <family val="2"/>
      <scheme val="minor"/>
    </font>
    <font>
      <sz val="11"/>
      <color rgb="FFFF0000"/>
      <name val="Calibri"/>
      <family val="2"/>
      <scheme val="minor"/>
    </font>
    <font>
      <sz val="11"/>
      <color theme="4" tint="-0.249977111117893"/>
      <name val="Calibri"/>
      <family val="2"/>
      <scheme val="minor"/>
    </font>
    <font>
      <sz val="11"/>
      <name val="Arial"/>
      <family val="2"/>
    </font>
    <font>
      <b/>
      <u/>
      <sz val="11"/>
      <name val="Calibri"/>
      <family val="2"/>
      <scheme val="minor"/>
    </font>
  </fonts>
  <fills count="54">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6" tint="0.39997558519241921"/>
        <bgColor indexed="64"/>
      </patternFill>
    </fill>
    <fill>
      <patternFill patternType="solid">
        <fgColor indexed="42"/>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tint="0.59999389629810485"/>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rgb="FF404040"/>
      </top>
      <bottom style="medium">
        <color rgb="FF404040"/>
      </bottom>
      <diagonal/>
    </border>
    <border>
      <left/>
      <right/>
      <top/>
      <bottom style="medium">
        <color rgb="FF404040"/>
      </bottom>
      <diagonal/>
    </border>
    <border>
      <left/>
      <right/>
      <top style="medium">
        <color rgb="FF000000"/>
      </top>
      <bottom style="medium">
        <color indexed="64"/>
      </bottom>
      <diagonal/>
    </border>
    <border>
      <left/>
      <right/>
      <top/>
      <bottom style="medium">
        <color rgb="FF000000"/>
      </bottom>
      <diagonal/>
    </border>
    <border>
      <left/>
      <right/>
      <top style="medium">
        <color rgb="FF000000"/>
      </top>
      <bottom style="medium">
        <color rgb="FF000000"/>
      </bottom>
      <diagonal/>
    </border>
    <border>
      <left style="medium">
        <color rgb="FFA3A3A3"/>
      </left>
      <right/>
      <top style="medium">
        <color rgb="FFA3A3A3"/>
      </top>
      <bottom style="medium">
        <color rgb="FFA3A3A3"/>
      </bottom>
      <diagonal/>
    </border>
    <border>
      <left/>
      <right style="medium">
        <color rgb="FF000000"/>
      </right>
      <top style="medium">
        <color indexed="64"/>
      </top>
      <bottom style="medium">
        <color rgb="FFA3A3A3"/>
      </bottom>
      <diagonal/>
    </border>
    <border>
      <left/>
      <right/>
      <top style="medium">
        <color indexed="64"/>
      </top>
      <bottom style="medium">
        <color rgb="FFA3A3A3"/>
      </bottom>
      <diagonal/>
    </border>
    <border>
      <left style="medium">
        <color rgb="FFA3A3A3"/>
      </left>
      <right/>
      <top/>
      <bottom style="medium">
        <color rgb="FFA3A3A3"/>
      </bottom>
      <diagonal/>
    </border>
    <border>
      <left/>
      <right style="medium">
        <color rgb="FFA3A3A3"/>
      </right>
      <top/>
      <bottom/>
      <diagonal/>
    </border>
    <border>
      <left/>
      <right style="medium">
        <color indexed="64"/>
      </right>
      <top/>
      <bottom/>
      <diagonal/>
    </border>
    <border>
      <left/>
      <right style="medium">
        <color rgb="FFA3A3A3"/>
      </right>
      <top style="medium">
        <color indexed="64"/>
      </top>
      <bottom style="medium">
        <color rgb="FFA3A3A3"/>
      </bottom>
      <diagonal/>
    </border>
    <border>
      <left/>
      <right style="medium">
        <color indexed="64"/>
      </right>
      <top style="medium">
        <color indexed="64"/>
      </top>
      <bottom style="medium">
        <color rgb="FFA3A3A3"/>
      </bottom>
      <diagonal/>
    </border>
    <border>
      <left/>
      <right style="medium">
        <color rgb="FFA3A3A3"/>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rgb="FFA3A3A3"/>
      </bottom>
      <diagonal/>
    </border>
    <border>
      <left/>
      <right/>
      <top style="medium">
        <color rgb="FFA3A3A3"/>
      </top>
      <bottom style="medium">
        <color rgb="FFA3A3A3"/>
      </bottom>
      <diagonal/>
    </border>
    <border>
      <left/>
      <right style="medium">
        <color rgb="FFA3A3A3"/>
      </right>
      <top style="medium">
        <color rgb="FFA3A3A3"/>
      </top>
      <bottom style="medium">
        <color rgb="FFA3A3A3"/>
      </bottom>
      <diagonal/>
    </border>
    <border>
      <left/>
      <right style="medium">
        <color rgb="FF000000"/>
      </right>
      <top style="medium">
        <color rgb="FFA3A3A3"/>
      </top>
      <bottom style="medium">
        <color rgb="FFA3A3A3"/>
      </bottom>
      <diagonal/>
    </border>
    <border>
      <left style="medium">
        <color rgb="FF000000"/>
      </left>
      <right/>
      <top style="medium">
        <color rgb="FFA3A3A3"/>
      </top>
      <bottom style="medium">
        <color rgb="FFA3A3A3"/>
      </bottom>
      <diagonal/>
    </border>
    <border>
      <left/>
      <right/>
      <top/>
      <bottom style="thin">
        <color theme="4" tint="0.39997558519241921"/>
      </bottom>
      <diagonal/>
    </border>
    <border>
      <left/>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91">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lignment readingOrder="1"/>
    </xf>
    <xf numFmtId="0" fontId="4" fillId="0" borderId="0">
      <alignment readingOrder="1"/>
    </xf>
    <xf numFmtId="0" fontId="4" fillId="0" borderId="0"/>
    <xf numFmtId="0" fontId="7" fillId="0" borderId="0"/>
    <xf numFmtId="0" fontId="4" fillId="0" borderId="0"/>
    <xf numFmtId="0" fontId="4" fillId="0" borderId="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21" borderId="0" applyNumberFormat="0" applyBorder="0" applyAlignment="0" applyProtection="0"/>
    <xf numFmtId="0" fontId="18" fillId="13"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17"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0" borderId="0" applyNumberFormat="0" applyBorder="0" applyAlignment="0" applyProtection="0"/>
    <xf numFmtId="0" fontId="19" fillId="13" borderId="0" applyNumberFormat="0" applyBorder="0" applyAlignment="0" applyProtection="0"/>
    <xf numFmtId="0" fontId="19" fillId="21" borderId="0" applyNumberFormat="0" applyBorder="0" applyAlignment="0" applyProtection="0"/>
    <xf numFmtId="0" fontId="19" fillId="13" borderId="0" applyNumberFormat="0" applyBorder="0" applyAlignment="0" applyProtection="0"/>
    <xf numFmtId="0" fontId="19" fillId="25" borderId="0" applyNumberFormat="0" applyBorder="0" applyAlignment="0" applyProtection="0"/>
    <xf numFmtId="0" fontId="19" fillId="19" borderId="0" applyNumberFormat="0" applyBorder="0" applyAlignment="0" applyProtection="0"/>
    <xf numFmtId="0" fontId="19" fillId="24" borderId="0" applyNumberFormat="0" applyBorder="0" applyAlignment="0" applyProtection="0"/>
    <xf numFmtId="0" fontId="19" fillId="26" borderId="0" applyNumberFormat="0" applyBorder="0" applyAlignment="0" applyProtection="0"/>
    <xf numFmtId="0" fontId="19" fillId="17" borderId="0" applyNumberFormat="0" applyBorder="0" applyAlignment="0" applyProtection="0"/>
    <xf numFmtId="0" fontId="19" fillId="27"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13" borderId="0" applyNumberFormat="0" applyBorder="0" applyAlignment="0" applyProtection="0"/>
    <xf numFmtId="0" fontId="19" fillId="25" borderId="0" applyNumberFormat="0" applyBorder="0" applyAlignment="0" applyProtection="0"/>
    <xf numFmtId="0" fontId="19" fillId="30" borderId="0" applyNumberFormat="0" applyBorder="0" applyAlignment="0" applyProtection="0"/>
    <xf numFmtId="0" fontId="19" fillId="24" borderId="0" applyNumberFormat="0" applyBorder="0" applyAlignment="0" applyProtection="0"/>
    <xf numFmtId="0" fontId="19" fillId="31" borderId="0" applyNumberFormat="0" applyBorder="0" applyAlignment="0" applyProtection="0"/>
    <xf numFmtId="0" fontId="20" fillId="13" borderId="0" applyNumberFormat="0" applyBorder="0" applyAlignment="0" applyProtection="0"/>
    <xf numFmtId="0" fontId="20" fillId="15" borderId="0" applyNumberFormat="0" applyBorder="0" applyAlignment="0" applyProtection="0"/>
    <xf numFmtId="0" fontId="21" fillId="19" borderId="12" applyNumberFormat="0" applyAlignment="0" applyProtection="0"/>
    <xf numFmtId="0" fontId="21" fillId="12" borderId="12" applyNumberFormat="0" applyAlignment="0" applyProtection="0"/>
    <xf numFmtId="0" fontId="22" fillId="32" borderId="1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3" borderId="0" applyNumberFormat="0" applyAlignment="0">
      <alignment horizontal="right"/>
    </xf>
    <xf numFmtId="0" fontId="4" fillId="34" borderId="0" applyNumberFormat="0" applyAlignment="0"/>
    <xf numFmtId="170" fontId="23" fillId="0" borderId="0"/>
    <xf numFmtId="0" fontId="24" fillId="0" borderId="0" applyNumberFormat="0" applyFill="0" applyBorder="0" applyAlignment="0" applyProtection="0"/>
    <xf numFmtId="0" fontId="25" fillId="14" borderId="0" applyNumberFormat="0" applyBorder="0" applyAlignment="0" applyProtection="0"/>
    <xf numFmtId="0" fontId="26" fillId="0" borderId="0">
      <alignment horizontal="center" wrapText="1"/>
    </xf>
    <xf numFmtId="0" fontId="27" fillId="0" borderId="14" applyNumberFormat="0" applyFill="0" applyAlignment="0" applyProtection="0"/>
    <xf numFmtId="0" fontId="28" fillId="0" borderId="15" applyNumberFormat="0" applyFill="0" applyAlignment="0" applyProtection="0"/>
    <xf numFmtId="0" fontId="29" fillId="0" borderId="16" applyNumberFormat="0" applyFill="0" applyAlignment="0" applyProtection="0"/>
    <xf numFmtId="0" fontId="30" fillId="0" borderId="17"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17" borderId="12" applyNumberFormat="0" applyAlignment="0" applyProtection="0"/>
    <xf numFmtId="0" fontId="34" fillId="0" borderId="18" applyNumberFormat="0" applyFill="0" applyAlignment="0" applyProtection="0"/>
    <xf numFmtId="0" fontId="35" fillId="35" borderId="0" applyNumberFormat="0" applyBorder="0" applyAlignment="0" applyProtection="0"/>
    <xf numFmtId="0" fontId="18" fillId="0" borderId="0"/>
    <xf numFmtId="0" fontId="18" fillId="0" borderId="0"/>
    <xf numFmtId="0" fontId="18" fillId="0" borderId="0"/>
    <xf numFmtId="0" fontId="4" fillId="0" borderId="0"/>
    <xf numFmtId="0" fontId="2" fillId="0" borderId="0"/>
    <xf numFmtId="0" fontId="4" fillId="0" borderId="0">
      <alignment readingOrder="1"/>
    </xf>
    <xf numFmtId="0" fontId="2" fillId="0" borderId="0"/>
    <xf numFmtId="0" fontId="2" fillId="0" borderId="0"/>
    <xf numFmtId="0" fontId="2" fillId="0" borderId="0"/>
    <xf numFmtId="0" fontId="2" fillId="0" borderId="0"/>
    <xf numFmtId="0" fontId="2" fillId="0" borderId="0"/>
    <xf numFmtId="0" fontId="4" fillId="0" borderId="0">
      <alignment readingOrder="1"/>
    </xf>
    <xf numFmtId="0" fontId="2"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18" fillId="0" borderId="0"/>
    <xf numFmtId="0" fontId="4" fillId="0" borderId="0"/>
    <xf numFmtId="0" fontId="4" fillId="0" borderId="0">
      <alignment readingOrder="1"/>
    </xf>
    <xf numFmtId="0" fontId="4" fillId="0" borderId="0">
      <alignment readingOrder="1"/>
    </xf>
    <xf numFmtId="0" fontId="4" fillId="0" borderId="0">
      <alignment readingOrder="1"/>
    </xf>
    <xf numFmtId="0" fontId="18" fillId="0" borderId="0"/>
    <xf numFmtId="0" fontId="4" fillId="0" borderId="0">
      <alignment readingOrder="1"/>
    </xf>
    <xf numFmtId="0" fontId="4" fillId="0" borderId="0"/>
    <xf numFmtId="0" fontId="4" fillId="0" borderId="0">
      <alignment readingOrder="1"/>
    </xf>
    <xf numFmtId="0" fontId="4" fillId="0" borderId="0"/>
    <xf numFmtId="0" fontId="4" fillId="0" borderId="0"/>
    <xf numFmtId="0" fontId="4" fillId="0" borderId="0"/>
    <xf numFmtId="0" fontId="4" fillId="0" borderId="0"/>
    <xf numFmtId="0" fontId="4"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18" fillId="0" borderId="0"/>
    <xf numFmtId="0" fontId="37" fillId="0" borderId="0"/>
    <xf numFmtId="0" fontId="18" fillId="0" borderId="0"/>
    <xf numFmtId="0" fontId="18" fillId="0" borderId="0"/>
    <xf numFmtId="0" fontId="18" fillId="0" borderId="0"/>
    <xf numFmtId="0" fontId="18" fillId="0" borderId="0"/>
    <xf numFmtId="0" fontId="4" fillId="0" borderId="0">
      <alignment readingOrder="1"/>
    </xf>
    <xf numFmtId="0" fontId="4" fillId="0" borderId="0">
      <alignment readingOrder="1"/>
    </xf>
    <xf numFmtId="0" fontId="4" fillId="0" borderId="0">
      <alignment readingOrder="1"/>
    </xf>
    <xf numFmtId="0" fontId="18" fillId="36" borderId="19" applyNumberFormat="0" applyFont="0" applyAlignment="0" applyProtection="0"/>
    <xf numFmtId="0" fontId="4" fillId="36" borderId="19" applyNumberFormat="0" applyFont="0" applyAlignment="0" applyProtection="0"/>
    <xf numFmtId="0" fontId="38" fillId="19" borderId="20" applyNumberFormat="0" applyAlignment="0" applyProtection="0"/>
    <xf numFmtId="0" fontId="38" fillId="12" borderId="2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1" fillId="0" borderId="22" applyNumberFormat="0" applyFill="0" applyAlignment="0" applyProtection="0"/>
    <xf numFmtId="0" fontId="42"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4" fillId="0" borderId="0"/>
    <xf numFmtId="0" fontId="4" fillId="0" borderId="0"/>
  </cellStyleXfs>
  <cellXfs count="381">
    <xf numFmtId="0" fontId="0" fillId="0" borderId="0" xfId="0"/>
    <xf numFmtId="0" fontId="2"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5" fillId="3" borderId="4" xfId="3" applyFont="1" applyFill="1" applyBorder="1" applyAlignment="1">
      <alignment horizontal="left" vertical="center" wrapText="1"/>
    </xf>
    <xf numFmtId="0" fontId="5" fillId="3" borderId="5" xfId="3" applyFont="1" applyFill="1" applyBorder="1" applyAlignment="1">
      <alignment horizontal="left" vertical="center" wrapText="1"/>
    </xf>
    <xf numFmtId="0" fontId="6" fillId="0" borderId="5" xfId="3" applyNumberFormat="1" applyFont="1" applyFill="1" applyBorder="1" applyAlignment="1">
      <alignment horizontal="left" vertical="center" wrapText="1"/>
    </xf>
    <xf numFmtId="0" fontId="6" fillId="0" borderId="5" xfId="3" applyFont="1" applyFill="1" applyBorder="1" applyAlignment="1">
      <alignment horizontal="left" vertical="center" wrapText="1"/>
    </xf>
    <xf numFmtId="0" fontId="2" fillId="0" borderId="5" xfId="3" applyFont="1" applyFill="1" applyBorder="1" applyAlignment="1">
      <alignment horizontal="left" vertical="center" wrapText="1"/>
    </xf>
    <xf numFmtId="0" fontId="6" fillId="0" borderId="5" xfId="3" applyFont="1" applyBorder="1" applyAlignment="1">
      <alignment horizontal="left" vertical="center" wrapText="1" readingOrder="1"/>
    </xf>
    <xf numFmtId="0" fontId="6" fillId="0" borderId="5" xfId="3" applyNumberFormat="1" applyFont="1" applyBorder="1" applyAlignment="1">
      <alignment horizontal="left" vertical="center" wrapText="1" readingOrder="1"/>
    </xf>
    <xf numFmtId="0" fontId="6" fillId="0" borderId="5" xfId="3" applyFont="1" applyBorder="1" applyAlignment="1">
      <alignment vertical="center" wrapText="1" readingOrder="1"/>
    </xf>
    <xf numFmtId="0" fontId="6" fillId="0" borderId="5" xfId="3" applyNumberFormat="1" applyFont="1" applyBorder="1" applyAlignment="1">
      <alignment vertical="center" wrapText="1" readingOrder="1"/>
    </xf>
    <xf numFmtId="0" fontId="8" fillId="0" borderId="0" xfId="6" applyFont="1"/>
    <xf numFmtId="0" fontId="9" fillId="0" borderId="0" xfId="8" applyFont="1"/>
    <xf numFmtId="0" fontId="4" fillId="0" borderId="0" xfId="6" applyFont="1"/>
    <xf numFmtId="5" fontId="4" fillId="0" borderId="0" xfId="6" applyNumberFormat="1" applyFont="1"/>
    <xf numFmtId="164" fontId="4" fillId="0" borderId="0" xfId="6" applyNumberFormat="1" applyFont="1"/>
    <xf numFmtId="164" fontId="9" fillId="0" borderId="0" xfId="6" applyNumberFormat="1" applyFont="1"/>
    <xf numFmtId="0" fontId="4" fillId="0" borderId="0" xfId="6" applyFont="1" applyFill="1"/>
    <xf numFmtId="165" fontId="4" fillId="0" borderId="0" xfId="6" applyNumberFormat="1" applyFont="1"/>
    <xf numFmtId="0" fontId="8" fillId="0" borderId="0" xfId="6"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0" applyFont="1">
      <alignment readingOrder="1"/>
    </xf>
    <xf numFmtId="0" fontId="4" fillId="0" borderId="0" xfId="6" applyFont="1" applyAlignment="1">
      <alignment horizontal="center"/>
    </xf>
    <xf numFmtId="0" fontId="10" fillId="4" borderId="6" xfId="6" applyFont="1" applyFill="1" applyBorder="1" applyAlignment="1">
      <alignment horizontal="centerContinuous"/>
    </xf>
    <xf numFmtId="0" fontId="11" fillId="4" borderId="6" xfId="6" applyFont="1" applyFill="1" applyBorder="1" applyAlignment="1">
      <alignment horizontal="centerContinuous"/>
    </xf>
    <xf numFmtId="0" fontId="11" fillId="4" borderId="7" xfId="6" applyFont="1" applyFill="1" applyBorder="1" applyAlignment="1">
      <alignment horizontal="centerContinuous"/>
    </xf>
    <xf numFmtId="0" fontId="12" fillId="4" borderId="8" xfId="6" applyFont="1" applyFill="1" applyBorder="1" applyAlignment="1">
      <alignment horizontal="centerContinuous"/>
    </xf>
    <xf numFmtId="0" fontId="11" fillId="7" borderId="8" xfId="6" applyFont="1" applyFill="1" applyBorder="1" applyAlignment="1">
      <alignment horizontal="center"/>
    </xf>
    <xf numFmtId="0" fontId="11" fillId="0" borderId="0" xfId="6" applyFont="1" applyFill="1" applyBorder="1" applyAlignment="1">
      <alignment horizontal="centerContinuous"/>
    </xf>
    <xf numFmtId="0" fontId="12" fillId="0" borderId="0" xfId="6" applyFont="1" applyFill="1" applyBorder="1" applyAlignment="1">
      <alignment horizontal="centerContinuous"/>
    </xf>
    <xf numFmtId="0" fontId="13" fillId="0" borderId="0" xfId="6" applyFont="1" applyFill="1" applyBorder="1" applyAlignment="1">
      <alignment horizontal="centerContinuous"/>
    </xf>
    <xf numFmtId="0" fontId="4" fillId="0" borderId="0" xfId="6" applyFont="1" applyFill="1" applyBorder="1"/>
    <xf numFmtId="0" fontId="13" fillId="9" borderId="5" xfId="6" applyFont="1" applyFill="1" applyBorder="1" applyAlignment="1">
      <alignment horizontal="center" wrapText="1"/>
    </xf>
    <xf numFmtId="0" fontId="13" fillId="9" borderId="11" xfId="6" applyFont="1" applyFill="1" applyBorder="1" applyAlignment="1">
      <alignment horizontal="center" wrapText="1"/>
    </xf>
    <xf numFmtId="0" fontId="13" fillId="9" borderId="4" xfId="6" applyFont="1" applyFill="1" applyBorder="1" applyAlignment="1">
      <alignment horizontal="center" wrapText="1"/>
    </xf>
    <xf numFmtId="0" fontId="13" fillId="9" borderId="4" xfId="0" applyFont="1" applyFill="1" applyBorder="1" applyAlignment="1">
      <alignment horizontal="center" wrapText="1"/>
    </xf>
    <xf numFmtId="0" fontId="13" fillId="10" borderId="8" xfId="6" applyFont="1" applyFill="1" applyBorder="1" applyAlignment="1">
      <alignment horizontal="center" wrapText="1"/>
    </xf>
    <xf numFmtId="0" fontId="13" fillId="10" borderId="5" xfId="6" applyFont="1" applyFill="1" applyBorder="1" applyAlignment="1">
      <alignment horizontal="center" wrapText="1"/>
    </xf>
    <xf numFmtId="0" fontId="13" fillId="0" borderId="0" xfId="6" applyFont="1" applyFill="1" applyBorder="1" applyAlignment="1">
      <alignment horizontal="center" wrapText="1"/>
    </xf>
    <xf numFmtId="164" fontId="0" fillId="0" borderId="0" xfId="0" applyNumberFormat="1">
      <alignment readingOrder="1"/>
    </xf>
    <xf numFmtId="0" fontId="4" fillId="0" borderId="0" xfId="4">
      <alignment readingOrder="1"/>
    </xf>
    <xf numFmtId="169" fontId="4" fillId="0" borderId="0" xfId="2" applyNumberFormat="1" applyFont="1">
      <alignment readingOrder="1"/>
    </xf>
    <xf numFmtId="0" fontId="4" fillId="0" borderId="0" xfId="4" applyFont="1" applyAlignment="1">
      <alignment horizontal="center" readingOrder="1"/>
    </xf>
    <xf numFmtId="0" fontId="0" fillId="0" borderId="0" xfId="0" applyFill="1" applyBorder="1" applyAlignment="1">
      <alignment horizontal="center"/>
    </xf>
    <xf numFmtId="0" fontId="4" fillId="0" borderId="0" xfId="7" applyFill="1"/>
    <xf numFmtId="0" fontId="4" fillId="0" borderId="0" xfId="7" applyFont="1" applyFill="1"/>
    <xf numFmtId="0" fontId="4" fillId="3" borderId="5" xfId="7" applyFont="1" applyFill="1" applyBorder="1"/>
    <xf numFmtId="0" fontId="13" fillId="3" borderId="5" xfId="7" applyFont="1" applyFill="1" applyBorder="1" applyAlignment="1">
      <alignment horizontal="center" wrapText="1"/>
    </xf>
    <xf numFmtId="0" fontId="4" fillId="3" borderId="5" xfId="7" applyFill="1" applyBorder="1"/>
    <xf numFmtId="0" fontId="4" fillId="3" borderId="5" xfId="7" applyFont="1" applyFill="1" applyBorder="1" applyAlignment="1">
      <alignment wrapText="1"/>
    </xf>
    <xf numFmtId="0" fontId="17" fillId="2" borderId="0" xfId="7" applyFont="1" applyFill="1"/>
    <xf numFmtId="0" fontId="3" fillId="8" borderId="2" xfId="0" applyFont="1" applyFill="1" applyBorder="1"/>
    <xf numFmtId="0" fontId="14" fillId="3" borderId="0" xfId="7" applyFont="1" applyFill="1"/>
    <xf numFmtId="0" fontId="0" fillId="0" borderId="0" xfId="0" applyFont="1"/>
    <xf numFmtId="15" fontId="0" fillId="0" borderId="0" xfId="0" applyNumberFormat="1" applyAlignment="1">
      <alignment horizontal="center"/>
    </xf>
    <xf numFmtId="15" fontId="4" fillId="0" borderId="0" xfId="7" applyNumberFormat="1" applyFont="1" applyAlignment="1">
      <alignment horizontal="center"/>
    </xf>
    <xf numFmtId="0" fontId="0" fillId="0" borderId="0" xfId="0" applyAlignment="1">
      <alignment horizontal="center"/>
    </xf>
    <xf numFmtId="0" fontId="4" fillId="37" borderId="0" xfId="7" applyFont="1" applyFill="1" applyAlignment="1">
      <alignment horizontal="center"/>
    </xf>
    <xf numFmtId="0" fontId="14" fillId="2" borderId="7" xfId="0" applyFont="1" applyFill="1" applyBorder="1">
      <alignment readingOrder="1"/>
    </xf>
    <xf numFmtId="0" fontId="0" fillId="0" borderId="0" xfId="0" applyFill="1">
      <alignment readingOrder="1"/>
    </xf>
    <xf numFmtId="0" fontId="0" fillId="2" borderId="25" xfId="0" applyFill="1" applyBorder="1">
      <alignment readingOrder="1"/>
    </xf>
    <xf numFmtId="0" fontId="0" fillId="0" borderId="0" xfId="0" applyFill="1" applyAlignment="1">
      <alignment vertical="center" wrapText="1" readingOrder="1"/>
    </xf>
    <xf numFmtId="0" fontId="14" fillId="2" borderId="25" xfId="0" applyFont="1" applyFill="1" applyBorder="1">
      <alignment readingOrder="1"/>
    </xf>
    <xf numFmtId="49" fontId="0" fillId="2" borderId="11" xfId="0" quotePrefix="1" applyNumberFormat="1" applyFill="1" applyBorder="1">
      <alignment readingOrder="1"/>
    </xf>
    <xf numFmtId="0" fontId="0" fillId="2" borderId="10" xfId="0" applyNumberFormat="1" applyFill="1" applyBorder="1" applyAlignment="1">
      <alignment vertical="center" wrapText="1" readingOrder="1"/>
    </xf>
    <xf numFmtId="0" fontId="0" fillId="2" borderId="8" xfId="0" applyNumberFormat="1" applyFill="1" applyBorder="1" applyAlignment="1">
      <alignment vertical="center" wrapText="1" readingOrder="1"/>
    </xf>
    <xf numFmtId="0" fontId="0" fillId="2" borderId="28" xfId="0" applyNumberFormat="1" applyFill="1" applyBorder="1" applyAlignment="1">
      <alignment vertical="center" wrapText="1" readingOrder="1"/>
    </xf>
    <xf numFmtId="0" fontId="0" fillId="2" borderId="29" xfId="0" applyNumberFormat="1" applyFill="1" applyBorder="1" applyAlignment="1">
      <alignment vertical="center" wrapText="1" readingOrder="1"/>
    </xf>
    <xf numFmtId="0" fontId="0" fillId="3" borderId="0" xfId="0" applyFill="1">
      <alignment readingOrder="1"/>
    </xf>
    <xf numFmtId="0" fontId="44" fillId="38" borderId="0" xfId="0" applyFont="1" applyFill="1">
      <alignment readingOrder="1"/>
    </xf>
    <xf numFmtId="1" fontId="0" fillId="0" borderId="0" xfId="0" quotePrefix="1" applyNumberFormat="1">
      <alignment readingOrder="1"/>
    </xf>
    <xf numFmtId="0" fontId="0" fillId="3" borderId="0" xfId="0" applyFill="1" applyAlignment="1">
      <alignment vertical="center" wrapText="1" readingOrder="1"/>
    </xf>
    <xf numFmtId="0" fontId="0" fillId="0" borderId="0" xfId="0" quotePrefix="1">
      <alignment readingOrder="1"/>
    </xf>
    <xf numFmtId="0" fontId="45" fillId="39" borderId="9" xfId="0" applyFont="1" applyFill="1" applyBorder="1"/>
    <xf numFmtId="0" fontId="45" fillId="39" borderId="8" xfId="0" applyFont="1" applyFill="1" applyBorder="1"/>
    <xf numFmtId="0" fontId="0" fillId="2" borderId="0" xfId="0" applyFill="1">
      <alignment readingOrder="1"/>
    </xf>
    <xf numFmtId="9" fontId="0" fillId="2" borderId="0" xfId="0" applyNumberFormat="1" applyFill="1">
      <alignment readingOrder="1"/>
    </xf>
    <xf numFmtId="1" fontId="0" fillId="0" borderId="0" xfId="0" applyNumberFormat="1">
      <alignment readingOrder="1"/>
    </xf>
    <xf numFmtId="168" fontId="0" fillId="0" borderId="0" xfId="1" applyNumberFormat="1" applyFont="1" applyFill="1">
      <alignment readingOrder="1"/>
    </xf>
    <xf numFmtId="168" fontId="0" fillId="0" borderId="0" xfId="1" applyNumberFormat="1" applyFont="1">
      <alignment readingOrder="1"/>
    </xf>
    <xf numFmtId="168" fontId="0" fillId="2" borderId="0" xfId="1" applyNumberFormat="1" applyFont="1" applyFill="1">
      <alignment readingOrder="1"/>
    </xf>
    <xf numFmtId="168" fontId="0" fillId="0" borderId="0" xfId="0" applyNumberFormat="1">
      <alignment readingOrder="1"/>
    </xf>
    <xf numFmtId="1" fontId="0" fillId="0" borderId="0" xfId="0" applyNumberFormat="1" applyFill="1">
      <alignment readingOrder="1"/>
    </xf>
    <xf numFmtId="1" fontId="0" fillId="3" borderId="0" xfId="0" applyNumberFormat="1" applyFill="1">
      <alignment readingOrder="1"/>
    </xf>
    <xf numFmtId="9" fontId="0" fillId="0" borderId="0" xfId="0" applyNumberFormat="1" applyAlignment="1">
      <alignment horizontal="center" readingOrder="1"/>
    </xf>
    <xf numFmtId="0" fontId="45" fillId="3" borderId="5" xfId="0" applyFont="1" applyFill="1" applyBorder="1"/>
    <xf numFmtId="9" fontId="45" fillId="3" borderId="5" xfId="162" applyFont="1" applyFill="1" applyBorder="1"/>
    <xf numFmtId="0" fontId="45" fillId="3" borderId="7" xfId="0" applyFont="1" applyFill="1" applyBorder="1"/>
    <xf numFmtId="0" fontId="45" fillId="3" borderId="6" xfId="0" applyFont="1" applyFill="1" applyBorder="1"/>
    <xf numFmtId="0" fontId="45" fillId="3" borderId="11" xfId="0" applyFont="1" applyFill="1" applyBorder="1"/>
    <xf numFmtId="164" fontId="0" fillId="41" borderId="0" xfId="0" applyNumberFormat="1" applyFill="1" applyAlignment="1">
      <alignment horizontal="center" readingOrder="1"/>
    </xf>
    <xf numFmtId="2" fontId="0" fillId="0" borderId="0" xfId="0" applyNumberFormat="1">
      <alignment readingOrder="1"/>
    </xf>
    <xf numFmtId="0" fontId="0" fillId="0" borderId="0" xfId="0" applyAlignment="1">
      <alignment horizontal="center" readingOrder="1"/>
    </xf>
    <xf numFmtId="0" fontId="0" fillId="3" borderId="0" xfId="0" applyFill="1" applyAlignment="1">
      <alignment horizontal="center" readingOrder="1"/>
    </xf>
    <xf numFmtId="171" fontId="0" fillId="0" borderId="0" xfId="0" applyNumberFormat="1">
      <alignment readingOrder="1"/>
    </xf>
    <xf numFmtId="172" fontId="0" fillId="0" borderId="0" xfId="0" applyNumberFormat="1">
      <alignment readingOrder="1"/>
    </xf>
    <xf numFmtId="173" fontId="0" fillId="0" borderId="0" xfId="0" applyNumberFormat="1">
      <alignment readingOrder="1"/>
    </xf>
    <xf numFmtId="0" fontId="45" fillId="41" borderId="5" xfId="0" applyFont="1" applyFill="1" applyBorder="1"/>
    <xf numFmtId="164" fontId="45" fillId="41" borderId="5" xfId="0" applyNumberFormat="1" applyFont="1" applyFill="1" applyBorder="1"/>
    <xf numFmtId="2" fontId="0" fillId="0" borderId="0" xfId="0" applyNumberFormat="1" applyFill="1">
      <alignment readingOrder="1"/>
    </xf>
    <xf numFmtId="0" fontId="45" fillId="39" borderId="5" xfId="0" applyFont="1" applyFill="1" applyBorder="1"/>
    <xf numFmtId="0" fontId="0" fillId="0" borderId="0" xfId="0" applyFill="1" applyBorder="1">
      <alignment readingOrder="1"/>
    </xf>
    <xf numFmtId="0" fontId="0" fillId="40" borderId="0" xfId="0" applyFill="1">
      <alignment readingOrder="1"/>
    </xf>
    <xf numFmtId="174" fontId="4" fillId="40" borderId="0" xfId="1" applyNumberFormat="1" applyFont="1" applyFill="1" applyAlignment="1">
      <alignment horizontal="center" readingOrder="1"/>
    </xf>
    <xf numFmtId="0" fontId="0" fillId="8" borderId="0" xfId="0" applyFill="1">
      <alignment readingOrder="1"/>
    </xf>
    <xf numFmtId="168" fontId="0" fillId="8" borderId="0" xfId="0" applyNumberFormat="1" applyFill="1">
      <alignment readingOrder="1"/>
    </xf>
    <xf numFmtId="0" fontId="45" fillId="39" borderId="7" xfId="0" applyFont="1" applyFill="1" applyBorder="1"/>
    <xf numFmtId="0" fontId="45" fillId="3" borderId="9" xfId="0" applyFont="1" applyFill="1" applyBorder="1"/>
    <xf numFmtId="0" fontId="45" fillId="2" borderId="5" xfId="0" applyFont="1" applyFill="1" applyBorder="1"/>
    <xf numFmtId="0" fontId="0" fillId="3" borderId="0" xfId="0" applyFill="1" applyAlignment="1">
      <alignment horizontal="right" readingOrder="1"/>
    </xf>
    <xf numFmtId="164" fontId="43" fillId="41" borderId="0" xfId="0" applyNumberFormat="1" applyFont="1" applyFill="1" applyAlignment="1">
      <alignment horizontal="center" readingOrder="1"/>
    </xf>
    <xf numFmtId="0" fontId="45" fillId="3" borderId="23" xfId="0" applyFont="1" applyFill="1" applyBorder="1"/>
    <xf numFmtId="0" fontId="45" fillId="3" borderId="28" xfId="0" applyFont="1" applyFill="1" applyBorder="1"/>
    <xf numFmtId="0" fontId="45" fillId="3" borderId="24" xfId="0" applyFont="1" applyFill="1" applyBorder="1"/>
    <xf numFmtId="164" fontId="13" fillId="33" borderId="30" xfId="0" applyNumberFormat="1" applyFont="1" applyFill="1" applyBorder="1" applyAlignment="1">
      <alignment horizontal="centerContinuous" wrapText="1" readingOrder="1"/>
    </xf>
    <xf numFmtId="164" fontId="13" fillId="33" borderId="31" xfId="0" applyNumberFormat="1" applyFont="1" applyFill="1" applyBorder="1" applyAlignment="1">
      <alignment horizontal="centerContinuous" wrapText="1" readingOrder="1"/>
    </xf>
    <xf numFmtId="164" fontId="13" fillId="33" borderId="3" xfId="0" applyNumberFormat="1" applyFont="1" applyFill="1" applyBorder="1" applyAlignment="1">
      <alignment horizontal="centerContinuous" wrapText="1" readingOrder="1"/>
    </xf>
    <xf numFmtId="164" fontId="13" fillId="33" borderId="8" xfId="0" applyNumberFormat="1" applyFont="1" applyFill="1" applyBorder="1" applyAlignment="1">
      <alignment horizontal="center" wrapText="1" readingOrder="1"/>
    </xf>
    <xf numFmtId="0" fontId="45" fillId="3" borderId="29" xfId="0" applyFont="1" applyFill="1" applyBorder="1"/>
    <xf numFmtId="164" fontId="13" fillId="34" borderId="8" xfId="0" applyNumberFormat="1" applyFont="1" applyFill="1" applyBorder="1" applyAlignment="1">
      <alignment horizontal="center" wrapText="1" readingOrder="1"/>
    </xf>
    <xf numFmtId="2" fontId="0" fillId="10" borderId="0" xfId="0" applyNumberFormat="1" applyFill="1" applyAlignment="1">
      <alignment horizontal="center" readingOrder="1"/>
    </xf>
    <xf numFmtId="1" fontId="0" fillId="10" borderId="0" xfId="0" applyNumberFormat="1" applyFill="1" applyAlignment="1">
      <alignment horizontal="center" readingOrder="1"/>
    </xf>
    <xf numFmtId="0" fontId="43" fillId="2" borderId="0" xfId="0" applyFont="1" applyFill="1"/>
    <xf numFmtId="0" fontId="0" fillId="2" borderId="0" xfId="0" applyFill="1"/>
    <xf numFmtId="0" fontId="0" fillId="0" borderId="0" xfId="0" applyFill="1"/>
    <xf numFmtId="0" fontId="0" fillId="39" borderId="0" xfId="0" applyFill="1"/>
    <xf numFmtId="0" fontId="48" fillId="42" borderId="32" xfId="0" applyFont="1" applyFill="1" applyBorder="1" applyAlignment="1">
      <alignment horizontal="center" vertical="top" wrapText="1"/>
    </xf>
    <xf numFmtId="0" fontId="49" fillId="0" borderId="33" xfId="0" applyFont="1" applyBorder="1" applyAlignment="1">
      <alignment vertical="top" wrapText="1"/>
    </xf>
    <xf numFmtId="0" fontId="49" fillId="0" borderId="33" xfId="0" applyFont="1" applyBorder="1" applyAlignment="1">
      <alignment horizontal="center" wrapText="1"/>
    </xf>
    <xf numFmtId="9" fontId="50" fillId="0" borderId="33" xfId="0" applyNumberFormat="1" applyFont="1" applyBorder="1" applyAlignment="1">
      <alignment horizontal="center" wrapText="1"/>
    </xf>
    <xf numFmtId="0" fontId="50" fillId="0" borderId="33" xfId="0" applyFont="1" applyBorder="1" applyAlignment="1">
      <alignment horizontal="center" wrapText="1"/>
    </xf>
    <xf numFmtId="9" fontId="0" fillId="39" borderId="0" xfId="0" applyNumberFormat="1" applyFill="1"/>
    <xf numFmtId="0" fontId="51" fillId="0" borderId="34" xfId="0" applyFont="1" applyBorder="1" applyAlignment="1">
      <alignment vertical="top" wrapText="1"/>
    </xf>
    <xf numFmtId="0" fontId="51" fillId="0" borderId="34" xfId="0" applyFont="1" applyBorder="1" applyAlignment="1">
      <alignment horizontal="center" wrapText="1"/>
    </xf>
    <xf numFmtId="0" fontId="51" fillId="0" borderId="0" xfId="0" applyFont="1" applyAlignment="1">
      <alignment wrapText="1"/>
    </xf>
    <xf numFmtId="9" fontId="52" fillId="0" borderId="0" xfId="0" applyNumberFormat="1" applyFont="1" applyAlignment="1">
      <alignment horizontal="center" wrapText="1"/>
    </xf>
    <xf numFmtId="0" fontId="51" fillId="0" borderId="35" xfId="0" applyFont="1" applyBorder="1" applyAlignment="1">
      <alignment wrapText="1"/>
    </xf>
    <xf numFmtId="0" fontId="52" fillId="0" borderId="35" xfId="0" applyFont="1" applyBorder="1" applyAlignment="1">
      <alignment horizontal="center" wrapText="1"/>
    </xf>
    <xf numFmtId="9" fontId="52" fillId="0" borderId="35" xfId="0" applyNumberFormat="1" applyFont="1" applyBorder="1" applyAlignment="1">
      <alignment horizontal="center" wrapText="1"/>
    </xf>
    <xf numFmtId="0" fontId="51" fillId="0" borderId="36" xfId="0" applyFont="1" applyBorder="1" applyAlignment="1">
      <alignment vertical="top" wrapText="1"/>
    </xf>
    <xf numFmtId="0" fontId="51" fillId="0" borderId="0" xfId="0" applyFont="1" applyAlignment="1">
      <alignment horizontal="center" vertical="top" wrapText="1"/>
    </xf>
    <xf numFmtId="0" fontId="51" fillId="0" borderId="0" xfId="0" applyFont="1" applyAlignment="1">
      <alignment vertical="top" wrapText="1"/>
    </xf>
    <xf numFmtId="0" fontId="52" fillId="0" borderId="0" xfId="0" applyFont="1" applyAlignment="1">
      <alignment horizontal="center" vertical="top" wrapText="1"/>
    </xf>
    <xf numFmtId="0" fontId="51" fillId="0" borderId="35" xfId="0" applyFont="1" applyBorder="1" applyAlignment="1">
      <alignment vertical="top" wrapText="1"/>
    </xf>
    <xf numFmtId="0" fontId="52" fillId="0" borderId="35" xfId="0" applyFont="1" applyBorder="1" applyAlignment="1">
      <alignment horizontal="center" vertical="top" wrapText="1"/>
    </xf>
    <xf numFmtId="0" fontId="53" fillId="0" borderId="37" xfId="0" applyFont="1" applyBorder="1" applyAlignment="1">
      <alignment wrapText="1"/>
    </xf>
    <xf numFmtId="0" fontId="53" fillId="0" borderId="40" xfId="0" applyFont="1" applyBorder="1" applyAlignment="1">
      <alignment wrapText="1"/>
    </xf>
    <xf numFmtId="0" fontId="53" fillId="0" borderId="41" xfId="0" applyFont="1" applyBorder="1" applyAlignment="1">
      <alignment horizontal="center" wrapText="1"/>
    </xf>
    <xf numFmtId="0" fontId="53" fillId="0" borderId="42" xfId="0" applyFont="1" applyBorder="1" applyAlignment="1">
      <alignment horizontal="center" wrapText="1"/>
    </xf>
    <xf numFmtId="6" fontId="53" fillId="0" borderId="43" xfId="0" applyNumberFormat="1" applyFont="1" applyBorder="1" applyAlignment="1">
      <alignment horizontal="right" wrapText="1"/>
    </xf>
    <xf numFmtId="6" fontId="53" fillId="0" borderId="44" xfId="0" applyNumberFormat="1" applyFont="1" applyBorder="1" applyAlignment="1">
      <alignment horizontal="right" wrapText="1"/>
    </xf>
    <xf numFmtId="6" fontId="53" fillId="0" borderId="3" xfId="0" applyNumberFormat="1" applyFont="1" applyBorder="1" applyAlignment="1">
      <alignment horizontal="right"/>
    </xf>
    <xf numFmtId="6" fontId="53" fillId="0" borderId="3" xfId="0" applyNumberFormat="1" applyFont="1" applyBorder="1" applyAlignment="1">
      <alignment horizontal="center" wrapText="1"/>
    </xf>
    <xf numFmtId="6" fontId="53" fillId="0" borderId="45" xfId="0" applyNumberFormat="1" applyFont="1" applyBorder="1" applyAlignment="1">
      <alignment horizontal="right" wrapText="1"/>
    </xf>
    <xf numFmtId="6" fontId="53" fillId="0" borderId="46" xfId="0" applyNumberFormat="1" applyFont="1" applyBorder="1" applyAlignment="1">
      <alignment horizontal="right"/>
    </xf>
    <xf numFmtId="0" fontId="53" fillId="0" borderId="40" xfId="0" applyFont="1" applyBorder="1" applyAlignment="1">
      <alignment vertical="center" wrapText="1"/>
    </xf>
    <xf numFmtId="0" fontId="53" fillId="0" borderId="40" xfId="0" applyFont="1" applyBorder="1" applyAlignment="1">
      <alignment horizontal="left" vertical="center" wrapText="1"/>
    </xf>
    <xf numFmtId="0" fontId="54" fillId="39" borderId="0" xfId="0" applyFont="1" applyFill="1" applyAlignment="1">
      <alignment wrapText="1"/>
    </xf>
    <xf numFmtId="6" fontId="53" fillId="43" borderId="45" xfId="0" applyNumberFormat="1" applyFont="1" applyFill="1" applyBorder="1" applyAlignment="1">
      <alignment horizontal="right" wrapText="1"/>
    </xf>
    <xf numFmtId="6" fontId="53" fillId="43" borderId="46" xfId="0" applyNumberFormat="1" applyFont="1" applyFill="1" applyBorder="1" applyAlignment="1">
      <alignment horizontal="right" wrapText="1"/>
    </xf>
    <xf numFmtId="6" fontId="53" fillId="43" borderId="46" xfId="0" applyNumberFormat="1" applyFont="1" applyFill="1" applyBorder="1" applyAlignment="1">
      <alignment horizontal="center" wrapText="1"/>
    </xf>
    <xf numFmtId="0" fontId="55" fillId="39" borderId="0" xfId="0" applyFont="1" applyFill="1" applyAlignment="1">
      <alignment wrapText="1"/>
    </xf>
    <xf numFmtId="168" fontId="0" fillId="0" borderId="0" xfId="0" applyNumberFormat="1"/>
    <xf numFmtId="9" fontId="0" fillId="0" borderId="0" xfId="0" applyNumberFormat="1"/>
    <xf numFmtId="43" fontId="0" fillId="0" borderId="0" xfId="0" applyNumberFormat="1"/>
    <xf numFmtId="168" fontId="0" fillId="3" borderId="0" xfId="0" applyNumberFormat="1" applyFill="1"/>
    <xf numFmtId="0" fontId="0" fillId="3" borderId="0" xfId="0" applyFill="1"/>
    <xf numFmtId="168" fontId="0" fillId="8" borderId="0" xfId="0" applyNumberFormat="1" applyFill="1"/>
    <xf numFmtId="0" fontId="0" fillId="2" borderId="28" xfId="0" applyFill="1" applyBorder="1"/>
    <xf numFmtId="0" fontId="4" fillId="0" borderId="0" xfId="189"/>
    <xf numFmtId="0" fontId="4" fillId="9" borderId="0" xfId="189" applyFill="1" applyAlignment="1">
      <alignment wrapText="1"/>
    </xf>
    <xf numFmtId="168" fontId="4" fillId="0" borderId="0" xfId="54" applyNumberFormat="1"/>
    <xf numFmtId="169" fontId="4" fillId="0" borderId="0" xfId="66" applyNumberFormat="1"/>
    <xf numFmtId="44" fontId="4" fillId="0" borderId="0" xfId="66"/>
    <xf numFmtId="174" fontId="4" fillId="0" borderId="0" xfId="189" applyNumberFormat="1" applyAlignment="1">
      <alignment horizontal="right"/>
    </xf>
    <xf numFmtId="1" fontId="4" fillId="0" borderId="0" xfId="189" applyNumberFormat="1"/>
    <xf numFmtId="0" fontId="4" fillId="0" borderId="0" xfId="189" applyAlignment="1">
      <alignment horizontal="right"/>
    </xf>
    <xf numFmtId="164" fontId="4" fillId="0" borderId="0" xfId="189" applyNumberFormat="1" applyAlignment="1">
      <alignment horizontal="right"/>
    </xf>
    <xf numFmtId="168" fontId="4" fillId="0" borderId="0" xfId="54" applyNumberFormat="1" applyFont="1"/>
    <xf numFmtId="44" fontId="4" fillId="44" borderId="0" xfId="66" applyFill="1"/>
    <xf numFmtId="44" fontId="4" fillId="44" borderId="0" xfId="189" applyNumberFormat="1" applyFill="1"/>
    <xf numFmtId="0" fontId="56" fillId="39" borderId="28" xfId="0" applyFont="1" applyFill="1" applyBorder="1"/>
    <xf numFmtId="44" fontId="0" fillId="0" borderId="0" xfId="0" applyNumberFormat="1" applyFill="1"/>
    <xf numFmtId="1" fontId="0" fillId="0" borderId="0" xfId="0" applyNumberFormat="1" applyFill="1"/>
    <xf numFmtId="44" fontId="0" fillId="45" borderId="0" xfId="0" applyNumberFormat="1" applyFill="1"/>
    <xf numFmtId="175" fontId="0" fillId="0" borderId="0" xfId="0" applyNumberFormat="1" applyFill="1"/>
    <xf numFmtId="0" fontId="0" fillId="0" borderId="0" xfId="0" applyFill="1" applyAlignment="1">
      <alignment horizontal="left"/>
    </xf>
    <xf numFmtId="176" fontId="0" fillId="0" borderId="0" xfId="0" applyNumberFormat="1" applyFill="1" applyAlignment="1">
      <alignment horizontal="left"/>
    </xf>
    <xf numFmtId="0" fontId="0" fillId="3" borderId="0" xfId="0" applyFill="1" applyAlignment="1">
      <alignment wrapText="1"/>
    </xf>
    <xf numFmtId="0" fontId="0" fillId="0" borderId="6" xfId="0" applyBorder="1"/>
    <xf numFmtId="168" fontId="0" fillId="0" borderId="23" xfId="0" applyNumberFormat="1" applyBorder="1"/>
    <xf numFmtId="0" fontId="0" fillId="0" borderId="26" xfId="0" applyBorder="1"/>
    <xf numFmtId="168" fontId="0" fillId="0" borderId="0" xfId="0" applyNumberFormat="1" applyBorder="1"/>
    <xf numFmtId="0" fontId="0" fillId="0" borderId="0" xfId="0" applyBorder="1"/>
    <xf numFmtId="0" fontId="0" fillId="0" borderId="11" xfId="0" applyBorder="1"/>
    <xf numFmtId="168" fontId="0" fillId="0" borderId="28" xfId="0" applyNumberFormat="1" applyBorder="1"/>
    <xf numFmtId="0" fontId="0" fillId="0" borderId="9" xfId="0" applyBorder="1"/>
    <xf numFmtId="168" fontId="0" fillId="0" borderId="10" xfId="0" applyNumberFormat="1" applyBorder="1"/>
    <xf numFmtId="9" fontId="0" fillId="0" borderId="8" xfId="0" applyNumberFormat="1" applyBorder="1"/>
    <xf numFmtId="9" fontId="0" fillId="0" borderId="24" xfId="0" applyNumberFormat="1" applyBorder="1"/>
    <xf numFmtId="9" fontId="0" fillId="0" borderId="27" xfId="0" applyNumberFormat="1" applyBorder="1"/>
    <xf numFmtId="9" fontId="0" fillId="0" borderId="29" xfId="0" applyNumberFormat="1" applyBorder="1"/>
    <xf numFmtId="9" fontId="0" fillId="0" borderId="0" xfId="188" applyFont="1"/>
    <xf numFmtId="0" fontId="45" fillId="0" borderId="52" xfId="0" applyFont="1" applyBorder="1" applyAlignment="1">
      <alignment horizontal="left"/>
    </xf>
    <xf numFmtId="168" fontId="45" fillId="0" borderId="52" xfId="0" applyNumberFormat="1" applyFont="1" applyBorder="1"/>
    <xf numFmtId="9" fontId="45" fillId="0" borderId="52" xfId="0" applyNumberFormat="1" applyFont="1" applyBorder="1"/>
    <xf numFmtId="0" fontId="0" fillId="0" borderId="0" xfId="0" applyAlignment="1">
      <alignment horizontal="left" indent="1"/>
    </xf>
    <xf numFmtId="0" fontId="45" fillId="46" borderId="53" xfId="0" applyFont="1" applyFill="1" applyBorder="1" applyAlignment="1">
      <alignment horizontal="left"/>
    </xf>
    <xf numFmtId="168" fontId="45" fillId="46" borderId="53" xfId="0" applyNumberFormat="1" applyFont="1" applyFill="1" applyBorder="1"/>
    <xf numFmtId="9" fontId="45" fillId="46" borderId="53" xfId="0" applyNumberFormat="1" applyFont="1" applyFill="1" applyBorder="1"/>
    <xf numFmtId="0" fontId="0" fillId="3" borderId="0" xfId="0" applyFill="1" applyAlignment="1"/>
    <xf numFmtId="168" fontId="0" fillId="3" borderId="0" xfId="0" applyNumberFormat="1" applyFill="1" applyAlignment="1">
      <alignment wrapText="1"/>
    </xf>
    <xf numFmtId="9" fontId="0" fillId="2" borderId="0" xfId="0" applyNumberFormat="1" applyFill="1"/>
    <xf numFmtId="9" fontId="0" fillId="0" borderId="0" xfId="0" applyNumberFormat="1" applyFill="1"/>
    <xf numFmtId="9" fontId="0" fillId="43" borderId="5" xfId="0" applyNumberFormat="1" applyFill="1" applyBorder="1"/>
    <xf numFmtId="2" fontId="0" fillId="2" borderId="0" xfId="0" applyNumberFormat="1" applyFill="1"/>
    <xf numFmtId="0" fontId="4" fillId="0" borderId="0" xfId="190"/>
    <xf numFmtId="0" fontId="4" fillId="0" borderId="0" xfId="190" applyFill="1" applyBorder="1"/>
    <xf numFmtId="0" fontId="4" fillId="0" borderId="0" xfId="190" applyFont="1" applyFill="1" applyBorder="1"/>
    <xf numFmtId="0" fontId="4" fillId="0" borderId="0" xfId="190" applyFill="1"/>
    <xf numFmtId="0" fontId="4" fillId="0" borderId="0" xfId="190" applyFont="1"/>
    <xf numFmtId="0" fontId="0" fillId="0" borderId="0" xfId="0" applyBorder="1">
      <alignment readingOrder="1"/>
    </xf>
    <xf numFmtId="9" fontId="0" fillId="0" borderId="0" xfId="0" applyNumberFormat="1" applyAlignment="1">
      <alignment horizontal="left" readingOrder="1"/>
    </xf>
    <xf numFmtId="0" fontId="0" fillId="0" borderId="0" xfId="0" applyAlignment="1">
      <alignment wrapText="1" readingOrder="1"/>
    </xf>
    <xf numFmtId="0" fontId="4" fillId="3" borderId="5" xfId="190" applyFill="1" applyBorder="1"/>
    <xf numFmtId="0" fontId="57" fillId="0" borderId="0" xfId="190" applyFont="1" applyFill="1"/>
    <xf numFmtId="0" fontId="57" fillId="0" borderId="0" xfId="0" applyFont="1" applyFill="1">
      <alignment readingOrder="1"/>
    </xf>
    <xf numFmtId="9" fontId="57" fillId="0" borderId="0" xfId="0" applyNumberFormat="1" applyFont="1" applyFill="1" applyBorder="1" applyAlignment="1">
      <alignment horizontal="left" readingOrder="1"/>
    </xf>
    <xf numFmtId="0" fontId="57" fillId="0" borderId="0" xfId="0" applyFont="1" applyFill="1" applyBorder="1">
      <alignment readingOrder="1"/>
    </xf>
    <xf numFmtId="0" fontId="4" fillId="3" borderId="7" xfId="0" applyFont="1" applyFill="1" applyBorder="1"/>
    <xf numFmtId="177" fontId="0" fillId="0" borderId="0" xfId="0" applyNumberFormat="1"/>
    <xf numFmtId="44" fontId="0" fillId="39" borderId="0" xfId="2" applyFont="1" applyFill="1"/>
    <xf numFmtId="8" fontId="0" fillId="39" borderId="0" xfId="0" applyNumberFormat="1" applyFill="1"/>
    <xf numFmtId="174" fontId="0" fillId="0" borderId="0" xfId="0" applyNumberFormat="1"/>
    <xf numFmtId="174" fontId="0" fillId="8" borderId="0" xfId="0" applyNumberFormat="1" applyFill="1"/>
    <xf numFmtId="8" fontId="0" fillId="0" borderId="0" xfId="0" applyNumberFormat="1"/>
    <xf numFmtId="8" fontId="0" fillId="0" borderId="0" xfId="0" applyNumberFormat="1" applyFill="1"/>
    <xf numFmtId="0" fontId="0" fillId="0" borderId="0" xfId="0" applyFill="1" applyBorder="1"/>
    <xf numFmtId="0" fontId="58" fillId="0" borderId="0" xfId="0" applyFont="1" applyFill="1" applyBorder="1"/>
    <xf numFmtId="0" fontId="4" fillId="3" borderId="7" xfId="7" applyFill="1" applyBorder="1"/>
    <xf numFmtId="9" fontId="0" fillId="0" borderId="0" xfId="169" applyFont="1" applyFill="1" applyBorder="1"/>
    <xf numFmtId="2" fontId="0" fillId="0" borderId="0" xfId="0" applyNumberFormat="1"/>
    <xf numFmtId="44" fontId="0" fillId="0" borderId="0" xfId="2" applyFont="1"/>
    <xf numFmtId="178" fontId="0" fillId="0" borderId="0" xfId="1" applyNumberFormat="1" applyFont="1"/>
    <xf numFmtId="0" fontId="57" fillId="0" borderId="0" xfId="0" applyFont="1"/>
    <xf numFmtId="179" fontId="0" fillId="0" borderId="0" xfId="0" applyNumberFormat="1"/>
    <xf numFmtId="9" fontId="4" fillId="0" borderId="0" xfId="5" applyNumberFormat="1" applyFont="1"/>
    <xf numFmtId="178" fontId="0" fillId="0" borderId="0" xfId="1" applyNumberFormat="1" applyFont="1">
      <alignment readingOrder="1"/>
    </xf>
    <xf numFmtId="164" fontId="0" fillId="0" borderId="0" xfId="0" applyNumberFormat="1" applyAlignment="1">
      <alignment horizontal="left" readingOrder="1"/>
    </xf>
    <xf numFmtId="0" fontId="60" fillId="47" borderId="9" xfId="0" applyFont="1" applyFill="1" applyBorder="1" applyAlignment="1">
      <alignment horizontal="left" readingOrder="1"/>
    </xf>
    <xf numFmtId="0" fontId="60" fillId="47" borderId="8" xfId="0" applyFont="1" applyFill="1" applyBorder="1" applyAlignment="1">
      <alignment horizontal="center" wrapText="1" readingOrder="1"/>
    </xf>
    <xf numFmtId="0" fontId="13" fillId="33" borderId="5" xfId="0" applyFont="1" applyFill="1" applyBorder="1" applyAlignment="1">
      <alignment horizontal="center" wrapText="1" readingOrder="1"/>
    </xf>
    <xf numFmtId="0" fontId="13" fillId="33" borderId="8" xfId="0" applyFont="1" applyFill="1" applyBorder="1" applyAlignment="1">
      <alignment horizontal="center" wrapText="1" readingOrder="1"/>
    </xf>
    <xf numFmtId="0" fontId="13" fillId="34" borderId="5" xfId="0" applyFont="1" applyFill="1" applyBorder="1" applyAlignment="1">
      <alignment horizontal="center" wrapText="1" readingOrder="1"/>
    </xf>
    <xf numFmtId="0" fontId="13" fillId="34" borderId="8" xfId="0" applyFont="1" applyFill="1" applyBorder="1" applyAlignment="1">
      <alignment horizontal="center" wrapText="1" readingOrder="1"/>
    </xf>
    <xf numFmtId="164" fontId="61" fillId="0" borderId="0" xfId="0" applyNumberFormat="1" applyFont="1">
      <alignment readingOrder="1"/>
    </xf>
    <xf numFmtId="0" fontId="60" fillId="48" borderId="9" xfId="0" applyFont="1" applyFill="1" applyBorder="1" applyAlignment="1">
      <alignment horizontal="left" wrapText="1" readingOrder="1"/>
    </xf>
    <xf numFmtId="0" fontId="60" fillId="48" borderId="8" xfId="0" applyFont="1" applyFill="1" applyBorder="1" applyAlignment="1">
      <alignment horizontal="center" wrapText="1" readingOrder="1"/>
    </xf>
    <xf numFmtId="0" fontId="60" fillId="47" borderId="10" xfId="0" applyFont="1" applyFill="1" applyBorder="1" applyAlignment="1">
      <alignment horizontal="center" wrapText="1" readingOrder="1"/>
    </xf>
    <xf numFmtId="0" fontId="0" fillId="0" borderId="54" xfId="0" applyBorder="1">
      <alignment readingOrder="1"/>
    </xf>
    <xf numFmtId="0" fontId="0" fillId="0" borderId="55" xfId="0" applyBorder="1">
      <alignment readingOrder="1"/>
    </xf>
    <xf numFmtId="0" fontId="0" fillId="0" borderId="56" xfId="0" applyBorder="1">
      <alignment readingOrder="1"/>
    </xf>
    <xf numFmtId="0" fontId="0" fillId="0" borderId="57" xfId="0" applyBorder="1">
      <alignment readingOrder="1"/>
    </xf>
    <xf numFmtId="0" fontId="0" fillId="0" borderId="42" xfId="0" applyBorder="1">
      <alignment readingOrder="1"/>
    </xf>
    <xf numFmtId="0" fontId="0" fillId="0" borderId="58" xfId="0" applyBorder="1">
      <alignment readingOrder="1"/>
    </xf>
    <xf numFmtId="0" fontId="0" fillId="0" borderId="59" xfId="0" applyBorder="1">
      <alignment readingOrder="1"/>
    </xf>
    <xf numFmtId="0" fontId="0" fillId="0" borderId="46" xfId="0" applyBorder="1">
      <alignment readingOrder="1"/>
    </xf>
    <xf numFmtId="0" fontId="13" fillId="49" borderId="1" xfId="0" applyFont="1" applyFill="1" applyBorder="1" applyAlignment="1">
      <alignment horizontal="centerContinuous" wrapText="1" readingOrder="1"/>
    </xf>
    <xf numFmtId="0" fontId="13" fillId="49" borderId="3" xfId="0" applyFont="1" applyFill="1" applyBorder="1" applyAlignment="1">
      <alignment horizontal="centerContinuous" wrapText="1" readingOrder="1"/>
    </xf>
    <xf numFmtId="164" fontId="13" fillId="49" borderId="1" xfId="0" applyNumberFormat="1" applyFont="1" applyFill="1" applyBorder="1" applyAlignment="1">
      <alignment horizontal="centerContinuous" wrapText="1" readingOrder="1"/>
    </xf>
    <xf numFmtId="164" fontId="13" fillId="49" borderId="2" xfId="0" applyNumberFormat="1" applyFont="1" applyFill="1" applyBorder="1" applyAlignment="1">
      <alignment horizontal="centerContinuous" wrapText="1" readingOrder="1"/>
    </xf>
    <xf numFmtId="164" fontId="13" fillId="49" borderId="3" xfId="0" applyNumberFormat="1" applyFont="1" applyFill="1" applyBorder="1" applyAlignment="1">
      <alignment horizontal="centerContinuous" wrapText="1" readingOrder="1"/>
    </xf>
    <xf numFmtId="164" fontId="13" fillId="49" borderId="10" xfId="0" applyNumberFormat="1" applyFont="1" applyFill="1" applyBorder="1" applyAlignment="1">
      <alignment horizontal="center" wrapText="1" readingOrder="1"/>
    </xf>
    <xf numFmtId="180" fontId="13" fillId="34" borderId="8" xfId="0" applyNumberFormat="1" applyFont="1" applyFill="1" applyBorder="1" applyAlignment="1">
      <alignment horizontal="center" wrapText="1" readingOrder="1"/>
    </xf>
    <xf numFmtId="164" fontId="12" fillId="0" borderId="0" xfId="0" applyNumberFormat="1" applyFont="1">
      <alignment readingOrder="1"/>
    </xf>
    <xf numFmtId="0" fontId="13" fillId="33" borderId="1" xfId="0" applyFont="1" applyFill="1" applyBorder="1" applyAlignment="1">
      <alignment horizontal="centerContinuous" wrapText="1" readingOrder="1"/>
    </xf>
    <xf numFmtId="0" fontId="13" fillId="33" borderId="2" xfId="0" applyFont="1" applyFill="1" applyBorder="1" applyAlignment="1">
      <alignment horizontal="centerContinuous" wrapText="1" readingOrder="1"/>
    </xf>
    <xf numFmtId="164" fontId="13" fillId="33" borderId="2" xfId="0" applyNumberFormat="1" applyFont="1" applyFill="1" applyBorder="1" applyAlignment="1">
      <alignment horizontal="centerContinuous" wrapText="1" readingOrder="1"/>
    </xf>
    <xf numFmtId="164" fontId="13" fillId="33" borderId="10" xfId="0" applyNumberFormat="1" applyFont="1" applyFill="1" applyBorder="1" applyAlignment="1">
      <alignment horizontal="center" wrapText="1" readingOrder="1"/>
    </xf>
    <xf numFmtId="164" fontId="13" fillId="33" borderId="1" xfId="0" applyNumberFormat="1" applyFont="1" applyFill="1" applyBorder="1" applyAlignment="1">
      <alignment horizontal="centerContinuous" wrapText="1" readingOrder="1"/>
    </xf>
    <xf numFmtId="0" fontId="14" fillId="0" borderId="0" xfId="0" applyFont="1">
      <alignment readingOrder="1"/>
    </xf>
    <xf numFmtId="181" fontId="14" fillId="0" borderId="0" xfId="0" applyNumberFormat="1" applyFont="1">
      <alignment readingOrder="1"/>
    </xf>
    <xf numFmtId="181" fontId="0" fillId="0" borderId="0" xfId="0" applyNumberFormat="1">
      <alignment readingOrder="1"/>
    </xf>
    <xf numFmtId="181" fontId="61" fillId="0" borderId="0" xfId="0" applyNumberFormat="1" applyFont="1">
      <alignment readingOrder="1"/>
    </xf>
    <xf numFmtId="0" fontId="57" fillId="0" borderId="0" xfId="0" applyFont="1">
      <alignment readingOrder="1"/>
    </xf>
    <xf numFmtId="9" fontId="57" fillId="0" borderId="0" xfId="0" applyNumberFormat="1" applyFont="1" applyAlignment="1">
      <alignment horizontal="left" readingOrder="1"/>
    </xf>
    <xf numFmtId="43" fontId="0" fillId="0" borderId="0" xfId="1" applyFont="1"/>
    <xf numFmtId="174" fontId="0" fillId="0" borderId="0" xfId="1" applyNumberFormat="1" applyFont="1"/>
    <xf numFmtId="1" fontId="0" fillId="0" borderId="0" xfId="0" quotePrefix="1" applyNumberFormat="1" applyFill="1">
      <alignment readingOrder="1"/>
    </xf>
    <xf numFmtId="0" fontId="0" fillId="3" borderId="6" xfId="0" applyFill="1" applyBorder="1">
      <alignment readingOrder="1"/>
    </xf>
    <xf numFmtId="0" fontId="0" fillId="3" borderId="26" xfId="0" applyFill="1" applyBorder="1">
      <alignment readingOrder="1"/>
    </xf>
    <xf numFmtId="0" fontId="59" fillId="0" borderId="0" xfId="0" applyFont="1">
      <alignment readingOrder="1"/>
    </xf>
    <xf numFmtId="0" fontId="0" fillId="3" borderId="11" xfId="0" applyFill="1" applyBorder="1">
      <alignment readingOrder="1"/>
    </xf>
    <xf numFmtId="0" fontId="6" fillId="0" borderId="0" xfId="0" applyFont="1">
      <alignment readingOrder="1"/>
    </xf>
    <xf numFmtId="168" fontId="44" fillId="0" borderId="0" xfId="1" applyNumberFormat="1" applyFont="1" applyFill="1">
      <alignment readingOrder="1"/>
    </xf>
    <xf numFmtId="0" fontId="62" fillId="0" borderId="0" xfId="0" applyFont="1"/>
    <xf numFmtId="0" fontId="62" fillId="0" borderId="0" xfId="0" applyFont="1">
      <alignment readingOrder="1"/>
    </xf>
    <xf numFmtId="43" fontId="0" fillId="0" borderId="0" xfId="1" applyNumberFormat="1" applyFont="1">
      <alignment readingOrder="1"/>
    </xf>
    <xf numFmtId="9" fontId="4" fillId="3" borderId="0" xfId="169" applyFont="1" applyFill="1">
      <alignment readingOrder="1"/>
    </xf>
    <xf numFmtId="9" fontId="6" fillId="0" borderId="0" xfId="169" applyFont="1">
      <alignment readingOrder="1"/>
    </xf>
    <xf numFmtId="0" fontId="45" fillId="0" borderId="0" xfId="0" applyFont="1">
      <alignment readingOrder="1"/>
    </xf>
    <xf numFmtId="164" fontId="0" fillId="0" borderId="0" xfId="0" applyNumberFormat="1"/>
    <xf numFmtId="1" fontId="0" fillId="0" borderId="0" xfId="0" applyNumberFormat="1"/>
    <xf numFmtId="0" fontId="63" fillId="0" borderId="0" xfId="0" applyFont="1">
      <alignment readingOrder="1"/>
    </xf>
    <xf numFmtId="0" fontId="0" fillId="50" borderId="0" xfId="0" applyFill="1">
      <alignment readingOrder="1"/>
    </xf>
    <xf numFmtId="1" fontId="6" fillId="0" borderId="0" xfId="0" applyNumberFormat="1" applyFont="1"/>
    <xf numFmtId="2" fontId="0" fillId="50" borderId="0" xfId="0" applyNumberFormat="1" applyFill="1"/>
    <xf numFmtId="164" fontId="0" fillId="50" borderId="0" xfId="0" applyNumberFormat="1" applyFill="1">
      <alignment readingOrder="1"/>
    </xf>
    <xf numFmtId="164" fontId="45" fillId="41" borderId="25" xfId="0" applyNumberFormat="1" applyFont="1" applyFill="1" applyBorder="1"/>
    <xf numFmtId="0" fontId="64" fillId="0" borderId="0" xfId="0" applyFont="1">
      <alignment readingOrder="1"/>
    </xf>
    <xf numFmtId="174" fontId="0" fillId="0" borderId="0" xfId="1" applyNumberFormat="1" applyFont="1">
      <alignment readingOrder="1"/>
    </xf>
    <xf numFmtId="0" fontId="0" fillId="51" borderId="0" xfId="0" applyFill="1"/>
    <xf numFmtId="0" fontId="0" fillId="51" borderId="0" xfId="0" applyFill="1">
      <alignment readingOrder="1"/>
    </xf>
    <xf numFmtId="0" fontId="6" fillId="51" borderId="0" xfId="0" applyFont="1" applyFill="1">
      <alignment readingOrder="1"/>
    </xf>
    <xf numFmtId="0" fontId="6" fillId="8" borderId="0" xfId="0" applyFont="1" applyFill="1">
      <alignment readingOrder="1"/>
    </xf>
    <xf numFmtId="0" fontId="4" fillId="8" borderId="0" xfId="0" applyFont="1" applyFill="1">
      <alignment readingOrder="1"/>
    </xf>
    <xf numFmtId="0" fontId="0" fillId="8" borderId="0" xfId="0" applyFill="1"/>
    <xf numFmtId="2" fontId="6" fillId="0" borderId="0" xfId="0" applyNumberFormat="1" applyFont="1"/>
    <xf numFmtId="1" fontId="43" fillId="41" borderId="0" xfId="0" applyNumberFormat="1" applyFont="1" applyFill="1" applyAlignment="1">
      <alignment horizontal="center" readingOrder="1"/>
    </xf>
    <xf numFmtId="9" fontId="0" fillId="50" borderId="0" xfId="0" applyNumberFormat="1" applyFill="1" applyAlignment="1">
      <alignment horizontal="center"/>
    </xf>
    <xf numFmtId="9" fontId="6" fillId="0" borderId="0" xfId="169" applyFont="1" applyAlignment="1">
      <alignment horizontal="center" readingOrder="1"/>
    </xf>
    <xf numFmtId="9" fontId="0" fillId="0" borderId="0" xfId="169" applyFont="1" applyAlignment="1">
      <alignment horizontal="center"/>
    </xf>
    <xf numFmtId="0" fontId="0" fillId="52" borderId="0" xfId="0" applyFill="1">
      <alignment readingOrder="1"/>
    </xf>
    <xf numFmtId="173" fontId="0" fillId="0" borderId="0" xfId="0" applyNumberFormat="1"/>
    <xf numFmtId="1" fontId="6" fillId="0" borderId="0" xfId="0" applyNumberFormat="1" applyFont="1">
      <alignment readingOrder="1"/>
    </xf>
    <xf numFmtId="1" fontId="0" fillId="52" borderId="0" xfId="0" applyNumberFormat="1" applyFill="1">
      <alignment readingOrder="1"/>
    </xf>
    <xf numFmtId="9" fontId="4" fillId="0" borderId="0" xfId="7" applyNumberFormat="1" applyFill="1" applyBorder="1" applyAlignment="1">
      <alignment horizontal="center"/>
    </xf>
    <xf numFmtId="0" fontId="43" fillId="0" borderId="0" xfId="0" applyFont="1"/>
    <xf numFmtId="178" fontId="0" fillId="0" borderId="0" xfId="0" applyNumberFormat="1"/>
    <xf numFmtId="168" fontId="0" fillId="39" borderId="0" xfId="0" applyNumberFormat="1" applyFill="1"/>
    <xf numFmtId="174" fontId="0" fillId="2" borderId="0" xfId="1" applyNumberFormat="1" applyFont="1" applyFill="1">
      <alignment readingOrder="1"/>
    </xf>
    <xf numFmtId="0" fontId="14" fillId="0" borderId="0" xfId="0" applyFont="1" applyAlignment="1">
      <alignment horizontal="right" readingOrder="1"/>
    </xf>
    <xf numFmtId="0" fontId="43" fillId="0" borderId="0" xfId="0" applyFont="1" applyAlignment="1">
      <alignment horizontal="left" readingOrder="1"/>
    </xf>
    <xf numFmtId="0" fontId="43" fillId="0" borderId="0" xfId="0" applyFont="1">
      <alignment readingOrder="1"/>
    </xf>
    <xf numFmtId="168" fontId="4" fillId="0" borderId="0" xfId="1" applyNumberFormat="1" applyFont="1">
      <alignment readingOrder="1"/>
    </xf>
    <xf numFmtId="168" fontId="0" fillId="10" borderId="0" xfId="54" applyNumberFormat="1" applyFont="1" applyFill="1" applyAlignment="1">
      <alignment horizontal="center" readingOrder="1"/>
    </xf>
    <xf numFmtId="0" fontId="0" fillId="0" borderId="0" xfId="0" applyAlignment="1">
      <alignment wrapText="1"/>
    </xf>
    <xf numFmtId="0" fontId="0" fillId="0" borderId="0" xfId="0" applyFill="1" applyAlignment="1">
      <alignment wrapText="1"/>
    </xf>
    <xf numFmtId="0" fontId="0" fillId="53" borderId="0" xfId="0" applyFill="1"/>
    <xf numFmtId="9" fontId="0" fillId="53" borderId="0" xfId="0" applyNumberFormat="1" applyFill="1"/>
    <xf numFmtId="0" fontId="4" fillId="2" borderId="6" xfId="0" applyNumberFormat="1" applyFont="1" applyFill="1" applyBorder="1" applyAlignment="1">
      <alignment horizontal="left" vertical="center" wrapText="1" readingOrder="1"/>
    </xf>
    <xf numFmtId="0" fontId="4" fillId="2" borderId="23" xfId="0" applyNumberFormat="1" applyFont="1" applyFill="1" applyBorder="1" applyAlignment="1">
      <alignment horizontal="left" vertical="center" wrapText="1" readingOrder="1"/>
    </xf>
    <xf numFmtId="0" fontId="4" fillId="2" borderId="24" xfId="0" applyNumberFormat="1" applyFont="1" applyFill="1" applyBorder="1" applyAlignment="1">
      <alignment horizontal="left" vertical="center" wrapText="1" readingOrder="1"/>
    </xf>
    <xf numFmtId="0" fontId="4" fillId="2" borderId="26" xfId="0" applyNumberFormat="1" applyFont="1" applyFill="1" applyBorder="1" applyAlignment="1">
      <alignment horizontal="left" vertical="center" wrapText="1" readingOrder="1"/>
    </xf>
    <xf numFmtId="0" fontId="4" fillId="2" borderId="0" xfId="0" applyNumberFormat="1" applyFont="1" applyFill="1" applyBorder="1" applyAlignment="1">
      <alignment horizontal="left" vertical="center" wrapText="1" readingOrder="1"/>
    </xf>
    <xf numFmtId="0" fontId="4" fillId="2" borderId="27" xfId="0" applyNumberFormat="1" applyFont="1" applyFill="1" applyBorder="1" applyAlignment="1">
      <alignment horizontal="left" vertical="center" wrapText="1" readingOrder="1"/>
    </xf>
    <xf numFmtId="0" fontId="4" fillId="2" borderId="28" xfId="0" applyNumberFormat="1" applyFont="1" applyFill="1" applyBorder="1" applyAlignment="1">
      <alignment horizontal="left" vertical="center" wrapText="1" readingOrder="1"/>
    </xf>
    <xf numFmtId="0" fontId="4" fillId="2" borderId="29" xfId="0" applyNumberFormat="1" applyFont="1" applyFill="1" applyBorder="1" applyAlignment="1">
      <alignment horizontal="left" vertical="center" wrapText="1" readingOrder="1"/>
    </xf>
    <xf numFmtId="0" fontId="65" fillId="2" borderId="6" xfId="0" applyNumberFormat="1" applyFont="1" applyFill="1" applyBorder="1" applyAlignment="1">
      <alignment horizontal="left" vertical="center" wrapText="1" readingOrder="1"/>
    </xf>
    <xf numFmtId="0" fontId="65" fillId="2" borderId="23" xfId="0" applyNumberFormat="1" applyFont="1" applyFill="1" applyBorder="1" applyAlignment="1">
      <alignment horizontal="left" vertical="center" wrapText="1" readingOrder="1"/>
    </xf>
    <xf numFmtId="0" fontId="65" fillId="2" borderId="24" xfId="0" applyNumberFormat="1" applyFont="1" applyFill="1" applyBorder="1" applyAlignment="1">
      <alignment horizontal="left" vertical="center" wrapText="1" readingOrder="1"/>
    </xf>
    <xf numFmtId="0" fontId="65" fillId="2" borderId="26" xfId="0" applyNumberFormat="1" applyFont="1" applyFill="1" applyBorder="1" applyAlignment="1">
      <alignment horizontal="left" vertical="center" wrapText="1" readingOrder="1"/>
    </xf>
    <xf numFmtId="0" fontId="65" fillId="2" borderId="0" xfId="0" applyNumberFormat="1" applyFont="1" applyFill="1" applyBorder="1" applyAlignment="1">
      <alignment horizontal="left" vertical="center" wrapText="1" readingOrder="1"/>
    </xf>
    <xf numFmtId="0" fontId="65" fillId="2" borderId="27" xfId="0" applyNumberFormat="1" applyFont="1" applyFill="1" applyBorder="1" applyAlignment="1">
      <alignment horizontal="left" vertical="center" wrapText="1" readingOrder="1"/>
    </xf>
    <xf numFmtId="0" fontId="65" fillId="2" borderId="28" xfId="0" applyNumberFormat="1" applyFont="1" applyFill="1" applyBorder="1" applyAlignment="1">
      <alignment horizontal="left" vertical="center" wrapText="1" readingOrder="1"/>
    </xf>
    <xf numFmtId="0" fontId="65" fillId="2" borderId="29" xfId="0" applyNumberFormat="1" applyFont="1" applyFill="1" applyBorder="1" applyAlignment="1">
      <alignment horizontal="left" vertical="center" wrapText="1" readingOrder="1"/>
    </xf>
    <xf numFmtId="0" fontId="13" fillId="5" borderId="9" xfId="6" applyFont="1" applyFill="1" applyBorder="1" applyAlignment="1">
      <alignment horizontal="center"/>
    </xf>
    <xf numFmtId="0" fontId="13" fillId="5" borderId="10" xfId="6" applyFont="1" applyFill="1" applyBorder="1" applyAlignment="1">
      <alignment horizontal="center"/>
    </xf>
    <xf numFmtId="0" fontId="13" fillId="5" borderId="8" xfId="6" applyFont="1" applyFill="1" applyBorder="1" applyAlignment="1">
      <alignment horizontal="center"/>
    </xf>
    <xf numFmtId="0" fontId="10" fillId="6" borderId="5" xfId="0" applyFont="1" applyFill="1" applyBorder="1" applyAlignment="1">
      <alignment horizontal="center"/>
    </xf>
    <xf numFmtId="0" fontId="14" fillId="0" borderId="5" xfId="0" applyFont="1" applyBorder="1" applyAlignment="1">
      <alignment horizontal="center"/>
    </xf>
    <xf numFmtId="0" fontId="14" fillId="8" borderId="5" xfId="6" applyFont="1" applyFill="1" applyBorder="1" applyAlignment="1">
      <alignment horizontal="center"/>
    </xf>
    <xf numFmtId="0" fontId="4" fillId="3" borderId="5" xfId="190" applyFill="1" applyBorder="1" applyAlignment="1">
      <alignment horizontal="center"/>
    </xf>
    <xf numFmtId="0" fontId="4" fillId="3" borderId="9" xfId="190" applyFill="1" applyBorder="1" applyAlignment="1">
      <alignment horizontal="center"/>
    </xf>
    <xf numFmtId="0" fontId="4" fillId="3" borderId="8" xfId="190" applyFill="1" applyBorder="1" applyAlignment="1">
      <alignment horizontal="center"/>
    </xf>
    <xf numFmtId="0" fontId="48" fillId="42" borderId="32" xfId="0" applyFont="1" applyFill="1" applyBorder="1" applyAlignment="1">
      <alignment horizontal="center" vertical="top" wrapText="1"/>
    </xf>
    <xf numFmtId="0" fontId="51" fillId="0" borderId="36" xfId="0" applyFont="1" applyBorder="1" applyAlignment="1">
      <alignment horizontal="center" vertical="top" wrapText="1"/>
    </xf>
    <xf numFmtId="0" fontId="53" fillId="0" borderId="39" xfId="0" applyFont="1" applyBorder="1" applyAlignment="1">
      <alignment horizontal="center" wrapText="1"/>
    </xf>
    <xf numFmtId="0" fontId="53" fillId="0" borderId="38" xfId="0" applyFont="1" applyBorder="1" applyAlignment="1">
      <alignment horizontal="center" wrapText="1"/>
    </xf>
    <xf numFmtId="0" fontId="53" fillId="0" borderId="47" xfId="0" applyFont="1" applyBorder="1" applyAlignment="1">
      <alignment horizontal="center" wrapText="1"/>
    </xf>
    <xf numFmtId="0" fontId="53" fillId="0" borderId="0" xfId="0" applyFont="1" applyAlignment="1">
      <alignment horizontal="left" wrapText="1"/>
    </xf>
    <xf numFmtId="0" fontId="53" fillId="0" borderId="48" xfId="0" applyFont="1" applyBorder="1" applyAlignment="1">
      <alignment horizontal="center" wrapText="1"/>
    </xf>
    <xf numFmtId="0" fontId="53" fillId="0" borderId="49" xfId="0" applyFont="1" applyBorder="1" applyAlignment="1">
      <alignment horizontal="center" wrapText="1"/>
    </xf>
    <xf numFmtId="0" fontId="53" fillId="0" borderId="37" xfId="0" applyFont="1" applyBorder="1" applyAlignment="1">
      <alignment horizontal="center" wrapText="1"/>
    </xf>
    <xf numFmtId="0" fontId="53" fillId="0" borderId="50" xfId="0" applyFont="1" applyBorder="1" applyAlignment="1">
      <alignment horizontal="center" wrapText="1"/>
    </xf>
    <xf numFmtId="0" fontId="53" fillId="0" borderId="51" xfId="0" applyFont="1" applyBorder="1" applyAlignment="1">
      <alignment horizontal="center" wrapText="1"/>
    </xf>
  </cellXfs>
  <cellStyles count="191">
    <cellStyle name="20% - Accent1 2" xfId="9"/>
    <cellStyle name="20% - Accent1 2 2" xfId="10"/>
    <cellStyle name="20% - Accent2 2" xfId="11"/>
    <cellStyle name="20% - Accent3 2" xfId="12"/>
    <cellStyle name="20% - Accent3 2 2" xfId="13"/>
    <cellStyle name="20% - Accent4 2" xfId="14"/>
    <cellStyle name="20% - Accent4 2 2" xfId="15"/>
    <cellStyle name="20% - Accent5 2" xfId="16"/>
    <cellStyle name="20% - Accent6 2" xfId="17"/>
    <cellStyle name="40% - Accent1 2" xfId="18"/>
    <cellStyle name="40% - Accent1 2 2" xfId="19"/>
    <cellStyle name="40% - Accent2 2" xfId="20"/>
    <cellStyle name="40% - Accent2 2 2" xfId="21"/>
    <cellStyle name="40% - Accent3 2" xfId="22"/>
    <cellStyle name="40% - Accent3 2 2" xfId="23"/>
    <cellStyle name="40% - Accent4 2" xfId="24"/>
    <cellStyle name="40% - Accent4 2 2" xfId="25"/>
    <cellStyle name="40% - Accent5 2" xfId="26"/>
    <cellStyle name="40% - Accent6 2" xfId="27"/>
    <cellStyle name="40% - Accent6 2 2" xfId="28"/>
    <cellStyle name="60% - Accent1 2" xfId="29"/>
    <cellStyle name="60% - Accent1 2 2" xfId="30"/>
    <cellStyle name="60% - Accent2 2" xfId="31"/>
    <cellStyle name="60% - Accent2 2 2" xfId="32"/>
    <cellStyle name="60% - Accent3 2" xfId="33"/>
    <cellStyle name="60% - Accent3 2 2" xfId="34"/>
    <cellStyle name="60% - Accent4 2" xfId="35"/>
    <cellStyle name="60% - Accent4 2 2" xfId="36"/>
    <cellStyle name="60% - Accent5 2" xfId="37"/>
    <cellStyle name="60% - Accent6 2" xfId="38"/>
    <cellStyle name="60% - Accent6 2 2" xfId="39"/>
    <cellStyle name="Accent1 2" xfId="40"/>
    <cellStyle name="Accent1 2 2" xfId="41"/>
    <cellStyle name="Accent2 2" xfId="42"/>
    <cellStyle name="Accent3 2" xfId="43"/>
    <cellStyle name="Accent3 2 2" xfId="44"/>
    <cellStyle name="Accent4 2" xfId="45"/>
    <cellStyle name="Accent4 2 2" xfId="46"/>
    <cellStyle name="Accent5 2" xfId="47"/>
    <cellStyle name="Accent6 2" xfId="48"/>
    <cellStyle name="Bad 2" xfId="49"/>
    <cellStyle name="Bad 2 2" xfId="50"/>
    <cellStyle name="Calculation 2" xfId="51"/>
    <cellStyle name="Calculation 2 2" xfId="52"/>
    <cellStyle name="Check Cell 2" xfId="53"/>
    <cellStyle name="Comma" xfId="1" builtinId="3"/>
    <cellStyle name="Comma 2" xfId="54"/>
    <cellStyle name="Comma 2 2" xfId="55"/>
    <cellStyle name="Comma 2 2 2" xfId="56"/>
    <cellStyle name="Comma 2 2 3" xfId="57"/>
    <cellStyle name="Comma 2 3" xfId="58"/>
    <cellStyle name="Comma 2 4" xfId="59"/>
    <cellStyle name="Comma 3" xfId="60"/>
    <cellStyle name="Comma 3 2" xfId="61"/>
    <cellStyle name="Comma 3 2 2" xfId="62"/>
    <cellStyle name="Comma 3 2 3" xfId="63"/>
    <cellStyle name="Comma 3 3" xfId="64"/>
    <cellStyle name="Comma 3 4" xfId="65"/>
    <cellStyle name="Currency" xfId="2" builtinId="4"/>
    <cellStyle name="Currency 2" xfId="66"/>
    <cellStyle name="Currency 2 2" xfId="67"/>
    <cellStyle name="Currency 2 2 2" xfId="68"/>
    <cellStyle name="Currency 2 2 3" xfId="69"/>
    <cellStyle name="Currency 2 3" xfId="70"/>
    <cellStyle name="Currency 2 4" xfId="71"/>
    <cellStyle name="Currency 3" xfId="72"/>
    <cellStyle name="Currency 3 2" xfId="73"/>
    <cellStyle name="Currency 3 2 2" xfId="74"/>
    <cellStyle name="Currency 3 2 3" xfId="75"/>
    <cellStyle name="Currency 3 3" xfId="76"/>
    <cellStyle name="Currency 3 4" xfId="77"/>
    <cellStyle name="Data Field" xfId="78"/>
    <cellStyle name="Data Field 2" xfId="79"/>
    <cellStyle name="Data Field 2 2" xfId="80"/>
    <cellStyle name="Data Field 2 3" xfId="81"/>
    <cellStyle name="Data Field 3" xfId="82"/>
    <cellStyle name="Data Field 4" xfId="83"/>
    <cellStyle name="Data Name" xfId="84"/>
    <cellStyle name="Date/Time" xfId="85"/>
    <cellStyle name="Explanatory Text 2" xfId="86"/>
    <cellStyle name="Good 2" xfId="87"/>
    <cellStyle name="Heading" xfId="88"/>
    <cellStyle name="Heading 1 2" xfId="89"/>
    <cellStyle name="Heading 1 2 2" xfId="90"/>
    <cellStyle name="Heading 3 2" xfId="91"/>
    <cellStyle name="Heading 3 2 2" xfId="92"/>
    <cellStyle name="Heading 4 2" xfId="93"/>
    <cellStyle name="Heading 4 2 2" xfId="94"/>
    <cellStyle name="Hyperlink 2" xfId="95"/>
    <cellStyle name="Hyperlink 3" xfId="96"/>
    <cellStyle name="Input 2" xfId="97"/>
    <cellStyle name="Linked Cell 2" xfId="98"/>
    <cellStyle name="Neutral 2" xfId="99"/>
    <cellStyle name="Normal" xfId="0" builtinId="0"/>
    <cellStyle name="Normal 10" xfId="100"/>
    <cellStyle name="Normal 11" xfId="101"/>
    <cellStyle name="Normal 12" xfId="102"/>
    <cellStyle name="Normal 13" xfId="4"/>
    <cellStyle name="Normal 13 2" xfId="103"/>
    <cellStyle name="Normal 14" xfId="104"/>
    <cellStyle name="Normal 14 2" xfId="105"/>
    <cellStyle name="Normal 14 3" xfId="106"/>
    <cellStyle name="Normal 14 4" xfId="107"/>
    <cellStyle name="Normal 15" xfId="108"/>
    <cellStyle name="Normal 15 2" xfId="109"/>
    <cellStyle name="Normal 15 3" xfId="110"/>
    <cellStyle name="Normal 16" xfId="111"/>
    <cellStyle name="Normal 17" xfId="112"/>
    <cellStyle name="Normal 2" xfId="113"/>
    <cellStyle name="Normal 2 2" xfId="114"/>
    <cellStyle name="Normal 2 2 2" xfId="115"/>
    <cellStyle name="Normal 2 2 2 2" xfId="116"/>
    <cellStyle name="Normal 2 2 2 3" xfId="117"/>
    <cellStyle name="Normal 2 2 3" xfId="118"/>
    <cellStyle name="Normal 2 2 4" xfId="119"/>
    <cellStyle name="Normal 2 3" xfId="120"/>
    <cellStyle name="Normal 2 3 2" xfId="121"/>
    <cellStyle name="Normal 2 3 3" xfId="122"/>
    <cellStyle name="Normal 2 4" xfId="123"/>
    <cellStyle name="Normal 2 4 2" xfId="124"/>
    <cellStyle name="Normal 2 4 3" xfId="125"/>
    <cellStyle name="Normal 2 5" xfId="126"/>
    <cellStyle name="Normal 2 6" xfId="127"/>
    <cellStyle name="Normal 2 6 2" xfId="128"/>
    <cellStyle name="Normal 2 7" xfId="129"/>
    <cellStyle name="Normal 3" xfId="5"/>
    <cellStyle name="Normal 3 2" xfId="130"/>
    <cellStyle name="Normal 3 2 2" xfId="131"/>
    <cellStyle name="Normal 3 2 3" xfId="132"/>
    <cellStyle name="Normal 3 3" xfId="133"/>
    <cellStyle name="Normal 3 4" xfId="134"/>
    <cellStyle name="Normal 4" xfId="135"/>
    <cellStyle name="Normal 4 2" xfId="136"/>
    <cellStyle name="Normal 4 3" xfId="137"/>
    <cellStyle name="Normal 4 3 2" xfId="138"/>
    <cellStyle name="Normal 4 3 3" xfId="139"/>
    <cellStyle name="Normal 4 4" xfId="140"/>
    <cellStyle name="Normal 4 4 2" xfId="141"/>
    <cellStyle name="Normal 4 4 3" xfId="142"/>
    <cellStyle name="Normal 4 5" xfId="143"/>
    <cellStyle name="Normal 4 5 2" xfId="144"/>
    <cellStyle name="Normal 4 5 3" xfId="145"/>
    <cellStyle name="Normal 4 6" xfId="146"/>
    <cellStyle name="Normal 4 7" xfId="147"/>
    <cellStyle name="Normal 5" xfId="148"/>
    <cellStyle name="Normal 5 2" xfId="149"/>
    <cellStyle name="Normal 6" xfId="150"/>
    <cellStyle name="Normal 7" xfId="151"/>
    <cellStyle name="Normal 7 2" xfId="152"/>
    <cellStyle name="Normal 8" xfId="153"/>
    <cellStyle name="Normal 8 2" xfId="154"/>
    <cellStyle name="Normal 9" xfId="155"/>
    <cellStyle name="Normal 9 2" xfId="156"/>
    <cellStyle name="Normal 9 3" xfId="157"/>
    <cellStyle name="Normal_ETO Occ Sensor Data" xfId="189"/>
    <cellStyle name="Normal_MTDUCT" xfId="6"/>
    <cellStyle name="Normal_PC-LPDPackage-6P-D14" xfId="3"/>
    <cellStyle name="Normal_PC-LPDPackageNew-5P" xfId="190"/>
    <cellStyle name="Normal_PC-PackRTOptimize-D1-6p-D2" xfId="7"/>
    <cellStyle name="Normal_ProCostFinAssumptions_Sector" xfId="8"/>
    <cellStyle name="Note 2" xfId="158"/>
    <cellStyle name="Note 2 2" xfId="159"/>
    <cellStyle name="Output 2" xfId="160"/>
    <cellStyle name="Output 2 2" xfId="161"/>
    <cellStyle name="Percent" xfId="188" builtinId="5"/>
    <cellStyle name="Percent 2" xfId="162"/>
    <cellStyle name="Percent 2 2" xfId="163"/>
    <cellStyle name="Percent 2 2 2" xfId="164"/>
    <cellStyle name="Percent 2 2 2 2" xfId="165"/>
    <cellStyle name="Percent 2 2 2 3" xfId="166"/>
    <cellStyle name="Percent 2 2 3" xfId="167"/>
    <cellStyle name="Percent 2 2 4" xfId="168"/>
    <cellStyle name="Percent 2 3" xfId="169"/>
    <cellStyle name="Percent 2 3 2" xfId="170"/>
    <cellStyle name="Percent 2 3 3" xfId="171"/>
    <cellStyle name="Percent 3" xfId="172"/>
    <cellStyle name="Percent 3 2" xfId="173"/>
    <cellStyle name="Percent 3 2 2" xfId="174"/>
    <cellStyle name="Percent 3 2 3" xfId="175"/>
    <cellStyle name="Percent 3 3" xfId="176"/>
    <cellStyle name="Percent 3 4" xfId="177"/>
    <cellStyle name="Percent 4" xfId="178"/>
    <cellStyle name="Percent 4 2" xfId="179"/>
    <cellStyle name="Percent 5" xfId="180"/>
    <cellStyle name="Title 2" xfId="181"/>
    <cellStyle name="Title 2 2" xfId="182"/>
    <cellStyle name="Total 2" xfId="183"/>
    <cellStyle name="Total 2 2" xfId="184"/>
    <cellStyle name="Warning Text 2" xfId="185"/>
    <cellStyle name="표준_ENERGY CONSUMP" xfId="186"/>
    <cellStyle name="常规_海外市场服务网站资料操作BOM" xfId="18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38100</xdr:colOff>
      <xdr:row>35</xdr:row>
      <xdr:rowOff>76200</xdr:rowOff>
    </xdr:from>
    <xdr:to>
      <xdr:col>13</xdr:col>
      <xdr:colOff>228600</xdr:colOff>
      <xdr:row>40</xdr:row>
      <xdr:rowOff>133350</xdr:rowOff>
    </xdr:to>
    <xdr:sp macro="" textlink="">
      <xdr:nvSpPr>
        <xdr:cNvPr id="2" name="TextBox 1"/>
        <xdr:cNvSpPr txBox="1"/>
      </xdr:nvSpPr>
      <xdr:spPr>
        <a:xfrm>
          <a:off x="647700" y="4933950"/>
          <a:ext cx="8934450"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0" i="0">
              <a:solidFill>
                <a:schemeClr val="dk1"/>
              </a:solidFill>
              <a:latin typeface="+mn-lt"/>
              <a:ea typeface="+mn-ea"/>
              <a:cs typeface="+mn-cs"/>
            </a:rPr>
            <a:t>A Lighting Research Center study in 2008 found that motion sensor controls were responsible for an additional 25% energy savings above the energy savings for the high-efficiency luminaires installed in the study </a:t>
          </a:r>
          <a:r>
            <a:rPr lang="en-US" sz="1100" b="0" i="0" u="none" strike="noStrike">
              <a:solidFill>
                <a:schemeClr val="dk1"/>
              </a:solidFill>
              <a:latin typeface="+mn-lt"/>
              <a:ea typeface="+mn-ea"/>
              <a:cs typeface="+mn-cs"/>
              <a:hlinkClick xmlns:r="http://schemas.openxmlformats.org/officeDocument/2006/relationships" r:id=""/>
            </a:rPr>
            <a:t>(Gutierrez, 2004)</a:t>
          </a:r>
          <a:r>
            <a:rPr lang="en-US" sz="1100" b="0" i="0">
              <a:solidFill>
                <a:schemeClr val="dk1"/>
              </a:solidFill>
              <a:latin typeface="+mn-lt"/>
              <a:ea typeface="+mn-ea"/>
              <a:cs typeface="+mn-cs"/>
            </a:rPr>
            <a:t>.  </a:t>
          </a:r>
        </a:p>
        <a:p>
          <a:endParaRPr lang="en-US" sz="1100" b="0" i="0">
            <a:solidFill>
              <a:schemeClr val="dk1"/>
            </a:solidFill>
            <a:latin typeface="+mn-lt"/>
            <a:ea typeface="+mn-ea"/>
            <a:cs typeface="+mn-cs"/>
          </a:endParaRPr>
        </a:p>
        <a:p>
          <a:endParaRPr lang="en-US" sz="1100"/>
        </a:p>
      </xdr:txBody>
    </xdr:sp>
    <xdr:clientData/>
  </xdr:twoCellAnchor>
  <xdr:twoCellAnchor>
    <xdr:from>
      <xdr:col>1</xdr:col>
      <xdr:colOff>47625</xdr:colOff>
      <xdr:row>11</xdr:row>
      <xdr:rowOff>57151</xdr:rowOff>
    </xdr:from>
    <xdr:to>
      <xdr:col>13</xdr:col>
      <xdr:colOff>171450</xdr:colOff>
      <xdr:row>31</xdr:row>
      <xdr:rowOff>9525</xdr:rowOff>
    </xdr:to>
    <xdr:sp macro="" textlink="">
      <xdr:nvSpPr>
        <xdr:cNvPr id="3" name="TextBox 2"/>
        <xdr:cNvSpPr txBox="1"/>
      </xdr:nvSpPr>
      <xdr:spPr>
        <a:xfrm>
          <a:off x="657225" y="1028701"/>
          <a:ext cx="8867775" cy="3190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LBL Metastudy 2012 Abstract:  </a:t>
          </a:r>
        </a:p>
        <a:p>
          <a:endParaRPr lang="en-US" sz="1100"/>
        </a:p>
        <a:p>
          <a:r>
            <a:rPr lang="en-US"/>
            <a:t>Lighting Controls in Commercial Buildings Alison Williams1*, Barbara Atkinson PE1 , Karina Garbesi PhD1 , Erik Page PE2 , and Francis Rubinstein FIES1 </a:t>
          </a:r>
        </a:p>
        <a:p>
          <a:endParaRPr lang="en-US"/>
        </a:p>
        <a:p>
          <a:r>
            <a:rPr lang="en-US"/>
            <a:t>Abstract—Researchers have been quantifying energy savings from lighting controls in commercial buildings for more than 30 years. This study provides a meta-analysis of lighting energy savings identified in the literature—240 savings estimates from 88 papers and case studies, categorized into daylighting strategies, occupancy strategies, personal tuning, and institutional tuning. Beginning with an overall average of savings estimates by control strategy, successive analytical filters are added to identify potential biases introduced to the estimates by different analytical approaches. Based on this meta-analysis, the best estimates of average lighting energy savings potential are 24 percent for occupancy, 28 percent for daylighting, 31 percent for personal tuning, 36 percent for institutional tuning, and 38 percent for multiple approaches. The results also suggest that simulations significantly overestimate (by at least 10 percent) the average savings obtainable from daylighting in actual buildings.</a:t>
          </a:r>
          <a:endParaRPr lang="en-US" sz="1100" b="0" i="0">
            <a:solidFill>
              <a:schemeClr val="dk1"/>
            </a:solidFill>
            <a:latin typeface="+mn-lt"/>
            <a:ea typeface="+mn-ea"/>
            <a:cs typeface="+mn-cs"/>
          </a:endParaRPr>
        </a:p>
        <a:p>
          <a:endParaRPr lang="en-US" sz="1100">
            <a:solidFill>
              <a:schemeClr val="dk1"/>
            </a:solidFill>
            <a:latin typeface="+mn-lt"/>
            <a:ea typeface="+mn-ea"/>
            <a:cs typeface="+mn-cs"/>
          </a:endParaRPr>
        </a:p>
        <a:p>
          <a:r>
            <a:rPr lang="en-US" sz="1100"/>
            <a:t>Occupancy:  	24%</a:t>
          </a:r>
        </a:p>
        <a:p>
          <a:r>
            <a:rPr lang="en-US" sz="1100"/>
            <a:t>Daylighting:	28%</a:t>
          </a:r>
        </a:p>
        <a:p>
          <a:r>
            <a:rPr lang="en-US" sz="1100"/>
            <a:t>Personal :	31%</a:t>
          </a:r>
        </a:p>
        <a:p>
          <a:r>
            <a:rPr lang="en-US" sz="1100"/>
            <a:t>Institutional:	36%</a:t>
          </a:r>
        </a:p>
        <a:p>
          <a:r>
            <a:rPr lang="en-US" sz="1100"/>
            <a:t>Multiple:	38%</a:t>
          </a:r>
        </a:p>
      </xdr:txBody>
    </xdr:sp>
    <xdr:clientData/>
  </xdr:twoCellAnchor>
  <xdr:twoCellAnchor>
    <xdr:from>
      <xdr:col>1</xdr:col>
      <xdr:colOff>76200</xdr:colOff>
      <xdr:row>44</xdr:row>
      <xdr:rowOff>142875</xdr:rowOff>
    </xdr:from>
    <xdr:to>
      <xdr:col>13</xdr:col>
      <xdr:colOff>95250</xdr:colOff>
      <xdr:row>85</xdr:row>
      <xdr:rowOff>38100</xdr:rowOff>
    </xdr:to>
    <xdr:sp macro="" textlink="">
      <xdr:nvSpPr>
        <xdr:cNvPr id="4" name="TextBox 3"/>
        <xdr:cNvSpPr txBox="1"/>
      </xdr:nvSpPr>
      <xdr:spPr>
        <a:xfrm>
          <a:off x="685800" y="6457950"/>
          <a:ext cx="8763000" cy="6562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NBI  Study of Luminare</a:t>
          </a:r>
          <a:r>
            <a:rPr lang="en-US" sz="1100" baseline="0"/>
            <a:t> Level Lighitng Control (NEEA July 2013)</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Office:  Measured energy savings of the Enlighted lighting control system over the existing baseline system ranged from thirty-two to fifty-nine percent, though savings at Kivel &amp; Howard (32%) are also attributable to changes to the lighting system.</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Used</a:t>
          </a:r>
          <a:r>
            <a:rPr lang="en-US" sz="1100" baseline="0">
              <a:solidFill>
                <a:schemeClr val="dk1"/>
              </a:solidFill>
              <a:latin typeface="+mn-lt"/>
              <a:ea typeface="+mn-ea"/>
              <a:cs typeface="+mn-cs"/>
            </a:rPr>
            <a:t> stepped baseline approach.  Three sites.</a:t>
          </a:r>
          <a:endParaRPr lang="en-US" sz="1100">
            <a:solidFill>
              <a:schemeClr val="dk1"/>
            </a:solidFill>
            <a:latin typeface="+mn-lt"/>
            <a:ea typeface="+mn-ea"/>
            <a:cs typeface="+mn-cs"/>
          </a:endParaRPr>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endParaRPr lang="en-US" sz="1100" baseline="0"/>
        </a:p>
        <a:p>
          <a:r>
            <a:rPr lang="en-US" sz="1100" baseline="0"/>
            <a:t>Annual Energy Savings:  	 32% to 59%</a:t>
          </a:r>
        </a:p>
        <a:p>
          <a:r>
            <a:rPr lang="en-US" sz="1100" baseline="0"/>
            <a:t>LPD Savings:  	                	32% to 59%</a:t>
          </a:r>
        </a:p>
        <a:p>
          <a:r>
            <a:rPr lang="en-US" sz="1100" baseline="0"/>
            <a:t>Occupied Period LPD Savings:    	16% to 27%   </a:t>
          </a:r>
        </a:p>
        <a:p>
          <a:r>
            <a:rPr lang="en-US" sz="1100" baseline="0"/>
            <a:t>Un-occupied Period Savings:	53% to 79%           </a:t>
          </a:r>
        </a:p>
        <a:p>
          <a:endParaRPr lang="en-US" sz="1100" baseline="0"/>
        </a:p>
        <a:p>
          <a:endParaRPr lang="en-US" sz="1100" baseline="0"/>
        </a:p>
        <a:p>
          <a:endParaRPr lang="en-US" sz="1100" baseline="0"/>
        </a:p>
      </xdr:txBody>
    </xdr:sp>
    <xdr:clientData/>
  </xdr:twoCellAnchor>
  <xdr:twoCellAnchor>
    <xdr:from>
      <xdr:col>17</xdr:col>
      <xdr:colOff>561975</xdr:colOff>
      <xdr:row>10</xdr:row>
      <xdr:rowOff>142875</xdr:rowOff>
    </xdr:from>
    <xdr:to>
      <xdr:col>30</xdr:col>
      <xdr:colOff>447675</xdr:colOff>
      <xdr:row>28</xdr:row>
      <xdr:rowOff>104775</xdr:rowOff>
    </xdr:to>
    <xdr:sp macro="" textlink="">
      <xdr:nvSpPr>
        <xdr:cNvPr id="5" name="TextBox 4"/>
        <xdr:cNvSpPr txBox="1"/>
      </xdr:nvSpPr>
      <xdr:spPr>
        <a:xfrm>
          <a:off x="12353925" y="952500"/>
          <a:ext cx="10410825" cy="287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NBI study of</a:t>
          </a:r>
          <a:r>
            <a:rPr lang="en-US" sz="1100" baseline="0"/>
            <a:t> Enlighted LLLC</a:t>
          </a:r>
        </a:p>
        <a:p>
          <a:endParaRPr lang="en-US" sz="1100" baseline="0"/>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Two of the sites were simple retrofits of the system that included installation of dimming ballasts and the Enlighted control system. However, the renovation of the Kivel &amp; Howard system involved a more complicated delamping on non-egress fixtures in addition to the reballasting, which increased the installation costs and affected the energy savings estimates.   </a:t>
          </a:r>
        </a:p>
        <a:p>
          <a:endParaRPr lang="en-US" sz="1100"/>
        </a:p>
      </xdr:txBody>
    </xdr:sp>
    <xdr:clientData/>
  </xdr:twoCellAnchor>
  <xdr:twoCellAnchor editAs="oneCell">
    <xdr:from>
      <xdr:col>18</xdr:col>
      <xdr:colOff>466725</xdr:colOff>
      <xdr:row>18</xdr:row>
      <xdr:rowOff>85725</xdr:rowOff>
    </xdr:from>
    <xdr:to>
      <xdr:col>26</xdr:col>
      <xdr:colOff>104776</xdr:colOff>
      <xdr:row>28</xdr:row>
      <xdr:rowOff>89508</xdr:rowOff>
    </xdr:to>
    <xdr:pic>
      <xdr:nvPicPr>
        <xdr:cNvPr id="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1439525" y="2190750"/>
          <a:ext cx="6810376" cy="1623033"/>
        </a:xfrm>
        <a:prstGeom prst="rect">
          <a:avLst/>
        </a:prstGeom>
        <a:noFill/>
      </xdr:spPr>
    </xdr:pic>
    <xdr:clientData/>
  </xdr:twoCellAnchor>
  <xdr:twoCellAnchor editAs="oneCell">
    <xdr:from>
      <xdr:col>2</xdr:col>
      <xdr:colOff>466724</xdr:colOff>
      <xdr:row>52</xdr:row>
      <xdr:rowOff>152399</xdr:rowOff>
    </xdr:from>
    <xdr:to>
      <xdr:col>11</xdr:col>
      <xdr:colOff>438149</xdr:colOff>
      <xdr:row>64</xdr:row>
      <xdr:rowOff>33653</xdr:rowOff>
    </xdr:to>
    <xdr:pic>
      <xdr:nvPicPr>
        <xdr:cNvPr id="10" name="Picture 9"/>
        <xdr:cNvPicPr/>
      </xdr:nvPicPr>
      <xdr:blipFill>
        <a:blip xmlns:r="http://schemas.openxmlformats.org/officeDocument/2006/relationships" r:embed="rId2" cstate="print">
          <a:extLst>
            <a:ext uri="{28A0092B-C50C-407E-A947-70E740481C1C}">
              <a14:useLocalDpi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tretch>
          <a:fillRect/>
        </a:stretch>
      </xdr:blipFill>
      <xdr:spPr>
        <a:xfrm>
          <a:off x="3114674" y="7762874"/>
          <a:ext cx="5457825" cy="2176779"/>
        </a:xfrm>
        <a:prstGeom prst="rect">
          <a:avLst/>
        </a:prstGeom>
      </xdr:spPr>
    </xdr:pic>
    <xdr:clientData/>
  </xdr:twoCellAnchor>
  <xdr:twoCellAnchor editAs="oneCell">
    <xdr:from>
      <xdr:col>0</xdr:col>
      <xdr:colOff>333374</xdr:colOff>
      <xdr:row>116</xdr:row>
      <xdr:rowOff>57150</xdr:rowOff>
    </xdr:from>
    <xdr:to>
      <xdr:col>3</xdr:col>
      <xdr:colOff>400049</xdr:colOff>
      <xdr:row>131</xdr:row>
      <xdr:rowOff>28575</xdr:rowOff>
    </xdr:to>
    <xdr:pic>
      <xdr:nvPicPr>
        <xdr:cNvPr id="13" name="Picture 12"/>
        <xdr:cNvPicPr/>
      </xdr:nvPicPr>
      <xdr:blipFill>
        <a:blip xmlns:r="http://schemas.openxmlformats.org/officeDocument/2006/relationships" r:embed="rId3" cstate="print">
          <a:extLst>
            <a:ext uri="{28A0092B-C50C-407E-A947-70E740481C1C}">
              <a14:useLocalDpi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rcRect/>
        <a:stretch>
          <a:fillRect/>
        </a:stretch>
      </xdr:blipFill>
      <xdr:spPr bwMode="auto">
        <a:xfrm>
          <a:off x="333374" y="19173825"/>
          <a:ext cx="3324225" cy="2400300"/>
        </a:xfrm>
        <a:prstGeom prst="rect">
          <a:avLst/>
        </a:prstGeom>
        <a:noFill/>
        <a:ln>
          <a:noFill/>
        </a:ln>
      </xdr:spPr>
    </xdr:pic>
    <xdr:clientData/>
  </xdr:twoCellAnchor>
  <xdr:twoCellAnchor editAs="oneCell">
    <xdr:from>
      <xdr:col>3</xdr:col>
      <xdr:colOff>581025</xdr:colOff>
      <xdr:row>116</xdr:row>
      <xdr:rowOff>85724</xdr:rowOff>
    </xdr:from>
    <xdr:to>
      <xdr:col>9</xdr:col>
      <xdr:colOff>0</xdr:colOff>
      <xdr:row>131</xdr:row>
      <xdr:rowOff>47624</xdr:rowOff>
    </xdr:to>
    <xdr:pic>
      <xdr:nvPicPr>
        <xdr:cNvPr id="14" name="Picture 13"/>
        <xdr:cNvPicPr/>
      </xdr:nvPicPr>
      <xdr:blipFill>
        <a:blip xmlns:r="http://schemas.openxmlformats.org/officeDocument/2006/relationships" r:embed="rId4" cstate="print">
          <a:extLst>
            <a:ext uri="{28A0092B-C50C-407E-A947-70E740481C1C}">
              <a14:useLocalDpi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rcRect/>
        <a:stretch>
          <a:fillRect/>
        </a:stretch>
      </xdr:blipFill>
      <xdr:spPr bwMode="auto">
        <a:xfrm>
          <a:off x="3838575" y="19202399"/>
          <a:ext cx="3076575" cy="2390775"/>
        </a:xfrm>
        <a:prstGeom prst="rect">
          <a:avLst/>
        </a:prstGeom>
        <a:noFill/>
        <a:ln>
          <a:noFill/>
        </a:ln>
      </xdr:spPr>
    </xdr:pic>
    <xdr:clientData/>
  </xdr:twoCellAnchor>
  <xdr:twoCellAnchor editAs="oneCell">
    <xdr:from>
      <xdr:col>9</xdr:col>
      <xdr:colOff>323850</xdr:colOff>
      <xdr:row>116</xdr:row>
      <xdr:rowOff>85725</xdr:rowOff>
    </xdr:from>
    <xdr:to>
      <xdr:col>14</xdr:col>
      <xdr:colOff>190500</xdr:colOff>
      <xdr:row>131</xdr:row>
      <xdr:rowOff>57150</xdr:rowOff>
    </xdr:to>
    <xdr:pic>
      <xdr:nvPicPr>
        <xdr:cNvPr id="15" name="Picture 14"/>
        <xdr:cNvPicPr/>
      </xdr:nvPicPr>
      <xdr:blipFill>
        <a:blip xmlns:r="http://schemas.openxmlformats.org/officeDocument/2006/relationships" r:embed="rId5" cstate="print">
          <a:extLst>
            <a:ext uri="{28A0092B-C50C-407E-A947-70E740481C1C}">
              <a14:useLocalDpi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rcRect/>
        <a:stretch>
          <a:fillRect/>
        </a:stretch>
      </xdr:blipFill>
      <xdr:spPr bwMode="auto">
        <a:xfrm>
          <a:off x="7239000" y="19202400"/>
          <a:ext cx="2914650" cy="2400300"/>
        </a:xfrm>
        <a:prstGeom prst="rect">
          <a:avLst/>
        </a:prstGeom>
        <a:noFill/>
        <a:ln>
          <a:noFill/>
        </a:ln>
      </xdr:spPr>
    </xdr:pic>
    <xdr:clientData/>
  </xdr:twoCellAnchor>
  <xdr:twoCellAnchor>
    <xdr:from>
      <xdr:col>0</xdr:col>
      <xdr:colOff>371475</xdr:colOff>
      <xdr:row>111</xdr:row>
      <xdr:rowOff>76200</xdr:rowOff>
    </xdr:from>
    <xdr:to>
      <xdr:col>14</xdr:col>
      <xdr:colOff>142875</xdr:colOff>
      <xdr:row>115</xdr:row>
      <xdr:rowOff>66675</xdr:rowOff>
    </xdr:to>
    <xdr:sp macro="" textlink="">
      <xdr:nvSpPr>
        <xdr:cNvPr id="16" name="TextBox 15"/>
        <xdr:cNvSpPr txBox="1"/>
      </xdr:nvSpPr>
      <xdr:spPr>
        <a:xfrm>
          <a:off x="371475" y="17859375"/>
          <a:ext cx="97345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Savings highly dependent on occupancy patterns.  Offices where people come and go from thier desks have higher </a:t>
          </a:r>
          <a:r>
            <a:rPr lang="en-US" sz="1100" baseline="0"/>
            <a:t> savings.  THe 9AM to 2PM period LPD savings can be 20% or 60%.  Shoulder savings appear large at the beginning of the day and end of the day.   Significant savings in all three cases at regional peak period (hour 18).  </a:t>
          </a:r>
        </a:p>
        <a:p>
          <a:endParaRPr lang="en-US" sz="1100" baseline="0"/>
        </a:p>
        <a:p>
          <a:endParaRPr lang="en-US" sz="1100"/>
        </a:p>
      </xdr:txBody>
    </xdr:sp>
    <xdr:clientData/>
  </xdr:twoCellAnchor>
  <xdr:twoCellAnchor>
    <xdr:from>
      <xdr:col>1</xdr:col>
      <xdr:colOff>9525</xdr:colOff>
      <xdr:row>141</xdr:row>
      <xdr:rowOff>38100</xdr:rowOff>
    </xdr:from>
    <xdr:to>
      <xdr:col>13</xdr:col>
      <xdr:colOff>438150</xdr:colOff>
      <xdr:row>147</xdr:row>
      <xdr:rowOff>123825</xdr:rowOff>
    </xdr:to>
    <xdr:sp macro="" textlink="">
      <xdr:nvSpPr>
        <xdr:cNvPr id="17" name="TextBox 16"/>
        <xdr:cNvSpPr txBox="1"/>
      </xdr:nvSpPr>
      <xdr:spPr>
        <a:xfrm>
          <a:off x="619125" y="22679025"/>
          <a:ext cx="91725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Task Lighitng Impact:  Despite this potential for increasing combined task and overhead lighting use, researchers concluded that the use of task lights did not significantly change from before to after the renovation of the lighting system at REI. This dataset also demonstrates the relative impact of the task lights compared to the overhead fixtures in the office. Annual usage of approximately 30 kWh per fixture is between 20% and 50% of the overhead fixture energy use measured during the user preference period (depending on whether the comparison is to fixtures in the office core or on the perimeter). </a:t>
          </a:r>
          <a:endParaRPr lang="en-US" sz="1100"/>
        </a:p>
      </xdr:txBody>
    </xdr:sp>
    <xdr:clientData/>
  </xdr:twoCellAnchor>
  <xdr:twoCellAnchor>
    <xdr:from>
      <xdr:col>1</xdr:col>
      <xdr:colOff>9525</xdr:colOff>
      <xdr:row>160</xdr:row>
      <xdr:rowOff>142875</xdr:rowOff>
    </xdr:from>
    <xdr:to>
      <xdr:col>13</xdr:col>
      <xdr:colOff>419100</xdr:colOff>
      <xdr:row>164</xdr:row>
      <xdr:rowOff>133350</xdr:rowOff>
    </xdr:to>
    <xdr:sp macro="" textlink="">
      <xdr:nvSpPr>
        <xdr:cNvPr id="18" name="TextBox 17"/>
        <xdr:cNvSpPr txBox="1"/>
      </xdr:nvSpPr>
      <xdr:spPr>
        <a:xfrm>
          <a:off x="619125" y="26050875"/>
          <a:ext cx="91535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NBI analysis</a:t>
          </a:r>
          <a:r>
            <a:rPr lang="en-US" sz="1100" baseline="0"/>
            <a:t> suggests that a simple regression model could be developed using the occupancy indication in the system and the power measurements  to estimate savings based on occupancy.  It might work with a big enough sample.</a:t>
          </a:r>
          <a:endParaRPr lang="en-US" sz="1100"/>
        </a:p>
      </xdr:txBody>
    </xdr:sp>
    <xdr:clientData/>
  </xdr:twoCellAnchor>
  <xdr:twoCellAnchor editAs="oneCell">
    <xdr:from>
      <xdr:col>1</xdr:col>
      <xdr:colOff>0</xdr:colOff>
      <xdr:row>167</xdr:row>
      <xdr:rowOff>0</xdr:rowOff>
    </xdr:from>
    <xdr:to>
      <xdr:col>5</xdr:col>
      <xdr:colOff>238125</xdr:colOff>
      <xdr:row>183</xdr:row>
      <xdr:rowOff>85725</xdr:rowOff>
    </xdr:to>
    <xdr:pic>
      <xdr:nvPicPr>
        <xdr:cNvPr id="19" name="Picture 18" descr="Description: C:\Documents and Settings\adam scherba\My Documents\Python Code\enlighted\FHCR Plots\alldays_regression_june.png"/>
        <xdr:cNvPicPr/>
      </xdr:nvPicPr>
      <xdr:blipFill>
        <a:blip xmlns:r="http://schemas.openxmlformats.org/officeDocument/2006/relationships" r:embed="rId6" cstate="print">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c="http://schemas.openxmlformats.org/markup-compatibility/2006" xmlns:wpc="http://schemas.microsoft.com/office/word/2010/wordprocessingCanvas" xmlns="" xmlns:pic="http://schemas.openxmlformats.org/drawingml/2006/picture" xmlns:lc="http://schemas.openxmlformats.org/drawingml/2006/lockedCanvas" val="0"/>
            </a:ext>
          </a:extLst>
        </a:blip>
        <a:srcRect/>
        <a:stretch>
          <a:fillRect/>
        </a:stretch>
      </xdr:blipFill>
      <xdr:spPr bwMode="auto">
        <a:xfrm>
          <a:off x="609600" y="27041475"/>
          <a:ext cx="4105275" cy="2676525"/>
        </a:xfrm>
        <a:prstGeom prst="rect">
          <a:avLst/>
        </a:prstGeom>
        <a:noFill/>
        <a:ln>
          <a:solidFill>
            <a:schemeClr val="tx1"/>
          </a:solidFill>
        </a:ln>
      </xdr:spPr>
    </xdr:pic>
    <xdr:clientData/>
  </xdr:twoCellAnchor>
  <xdr:twoCellAnchor>
    <xdr:from>
      <xdr:col>17</xdr:col>
      <xdr:colOff>561975</xdr:colOff>
      <xdr:row>53</xdr:row>
      <xdr:rowOff>28575</xdr:rowOff>
    </xdr:from>
    <xdr:to>
      <xdr:col>30</xdr:col>
      <xdr:colOff>438150</xdr:colOff>
      <xdr:row>58</xdr:row>
      <xdr:rowOff>57150</xdr:rowOff>
    </xdr:to>
    <xdr:sp macro="" textlink="">
      <xdr:nvSpPr>
        <xdr:cNvPr id="20" name="TextBox 19"/>
        <xdr:cNvSpPr txBox="1"/>
      </xdr:nvSpPr>
      <xdr:spPr>
        <a:xfrm>
          <a:off x="12353925" y="7924800"/>
          <a:ext cx="1040130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LF</a:t>
          </a:r>
          <a:r>
            <a:rPr lang="en-US" sz="1100" baseline="0"/>
            <a:t> fixture density is about 11 fixtures per thousand sf from CBSA.                  High Bay fixture density is about 3.4 fixtures per thousand sf.</a:t>
          </a:r>
        </a:p>
        <a:p>
          <a:r>
            <a:rPr lang="en-US" sz="1100" baseline="0"/>
            <a:t>Cost about  $0.55 per sf for on-board self commissioning.</a:t>
          </a:r>
        </a:p>
        <a:p>
          <a:r>
            <a:rPr lang="en-US" sz="1100" baseline="0"/>
            <a:t>Compared to $1.70 to $3.00 /sf  Enlighted type control arrangement.</a:t>
          </a:r>
        </a:p>
        <a:p>
          <a:r>
            <a:rPr lang="en-US" sz="1100" baseline="0"/>
            <a:t>Daintree:  $69/fixture.  </a:t>
          </a:r>
          <a:endParaRPr lang="en-US" sz="1100"/>
        </a:p>
      </xdr:txBody>
    </xdr:sp>
    <xdr:clientData/>
  </xdr:twoCellAnchor>
  <xdr:twoCellAnchor>
    <xdr:from>
      <xdr:col>1</xdr:col>
      <xdr:colOff>9525</xdr:colOff>
      <xdr:row>191</xdr:row>
      <xdr:rowOff>0</xdr:rowOff>
    </xdr:from>
    <xdr:to>
      <xdr:col>13</xdr:col>
      <xdr:colOff>523875</xdr:colOff>
      <xdr:row>204</xdr:row>
      <xdr:rowOff>114300</xdr:rowOff>
    </xdr:to>
    <xdr:sp macro="" textlink="">
      <xdr:nvSpPr>
        <xdr:cNvPr id="21" name="TextBox 20"/>
        <xdr:cNvSpPr txBox="1"/>
      </xdr:nvSpPr>
      <xdr:spPr>
        <a:xfrm>
          <a:off x="619125" y="31451550"/>
          <a:ext cx="9258300" cy="2219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From:  Faster, Cheaper, Better – Can Utilities Keep Up? New EM&amp;V and Program Approaches for Smart Connected Devices Jack Callahan, Bonneville Power Administration Jamie Anthony, David Evans &amp; Associates Tyler Dillavou, Contractor for Bonneville Power Administration Levin Nock, Aerotek Janice Peterson, ACS .</a:t>
          </a:r>
          <a:r>
            <a:rPr lang="en-US" baseline="0"/>
            <a:t>  ACEEE Summer Study 2014</a:t>
          </a:r>
          <a:endParaRPr lang="en-US"/>
        </a:p>
        <a:p>
          <a:endParaRPr lang="en-US"/>
        </a:p>
        <a:p>
          <a:r>
            <a:rPr lang="en-US"/>
            <a:t>Post-post analysis from Digital Lumens data downloaded from on board</a:t>
          </a:r>
          <a:r>
            <a:rPr lang="en-US" baseline="0"/>
            <a:t> controllers.  </a:t>
          </a:r>
          <a:r>
            <a:rPr lang="en-US"/>
            <a:t>Figure 1(B) indicates that in storage buildings, the lighting control systems saved more than 20% energy in 17 of 22 buildings, and saved more than 40% energy in 13 of 22 buildings. In miscellaineous and manufacturing applications, lighting controls saved more than 20% energy in 8 of 14 buildings, and saved more than 40% energy in 6 of 14 buildings. In one storage building plus one miscellaineous building, controls-based savings on lighting energy were over 90%. </a:t>
          </a:r>
          <a:endParaRPr lang="en-US" sz="1100"/>
        </a:p>
      </xdr:txBody>
    </xdr:sp>
    <xdr:clientData/>
  </xdr:twoCellAnchor>
  <xdr:twoCellAnchor editAs="oneCell">
    <xdr:from>
      <xdr:col>1</xdr:col>
      <xdr:colOff>0</xdr:colOff>
      <xdr:row>206</xdr:row>
      <xdr:rowOff>161924</xdr:rowOff>
    </xdr:from>
    <xdr:to>
      <xdr:col>13</xdr:col>
      <xdr:colOff>533400</xdr:colOff>
      <xdr:row>237</xdr:row>
      <xdr:rowOff>44058</xdr:rowOff>
    </xdr:to>
    <xdr:pic>
      <xdr:nvPicPr>
        <xdr:cNvPr id="7169"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609600" y="34042349"/>
          <a:ext cx="9277350" cy="4901809"/>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ExteriorLighting-7P_V11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Lists&amp;Table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LightingInterior-7P_v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NLPricePerfL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s>
    <definedNames>
      <definedName name="ACHIEV" refersTo="='ACHIEV'!$B$19:$Y$119"/>
      <definedName name="APPLIC" refersTo="='APPLIC'!$B$12:$X$112"/>
      <definedName name="BLDGTYPE" refersTo="='APPLIC'!$B$11:$U$11"/>
      <definedName name="POST2013" refersTo="='CHAR'!$B$17:$U$55"/>
      <definedName name="STOCK" refersTo="='STOCK'!$B$12:$U$110"/>
      <definedName name="TURN" refersTo="='TURN'!$B$12:$U$95" sheetId="6"/>
    </definedNames>
    <sheetDataSet>
      <sheetData sheetId="0" refreshError="1"/>
      <sheetData sheetId="1">
        <row r="58">
          <cell r="D58" t="str">
            <v>LPD Package-New</v>
          </cell>
        </row>
        <row r="59">
          <cell r="D59" t="str">
            <v>LPD Package-NR</v>
          </cell>
        </row>
        <row r="60">
          <cell r="D60" t="str">
            <v>LPD Package-Retro</v>
          </cell>
        </row>
        <row r="64">
          <cell r="B64" t="str">
            <v>Lighting Controls Interior</v>
          </cell>
          <cell r="D64" t="str">
            <v>Lighting Controls Interior-New</v>
          </cell>
        </row>
        <row r="65">
          <cell r="D65" t="str">
            <v>Lighting Controls Interior-NR</v>
          </cell>
        </row>
        <row r="68">
          <cell r="D68" t="str">
            <v>Street and Roadway Lighting-New</v>
          </cell>
        </row>
        <row r="69">
          <cell r="D69" t="str">
            <v>Street and Roadway Lighting-NR</v>
          </cell>
        </row>
      </sheetData>
      <sheetData sheetId="2">
        <row r="4">
          <cell r="H4">
            <v>2035</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cell r="X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cell r="X13">
            <v>0.01</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X14">
            <v>0</v>
          </cell>
        </row>
        <row r="15">
          <cell r="B15" t="str">
            <v>Computer Servers and IT-Retro</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X15">
            <v>0</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0.9</v>
          </cell>
          <cell r="X16">
            <v>0.01</v>
          </cell>
        </row>
        <row r="17">
          <cell r="B17" t="str">
            <v>Data Centers-Retro</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X17">
            <v>0.01</v>
          </cell>
        </row>
        <row r="18">
          <cell r="B18" t="str">
            <v>Commercial Computer 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cell r="X18">
            <v>0.01</v>
          </cell>
        </row>
        <row r="19">
          <cell r="B19" t="str">
            <v>Commercial Computer 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0.49</v>
          </cell>
          <cell r="D34">
            <v>0.49</v>
          </cell>
          <cell r="E34">
            <v>0.49</v>
          </cell>
          <cell r="F34">
            <v>0.49</v>
          </cell>
          <cell r="G34">
            <v>0.49</v>
          </cell>
          <cell r="H34">
            <v>0.49</v>
          </cell>
          <cell r="I34">
            <v>0.49</v>
          </cell>
          <cell r="J34">
            <v>0.49</v>
          </cell>
          <cell r="K34">
            <v>0.49</v>
          </cell>
          <cell r="L34">
            <v>0.49</v>
          </cell>
          <cell r="M34">
            <v>0.49</v>
          </cell>
          <cell r="N34">
            <v>0.49</v>
          </cell>
          <cell r="O34">
            <v>0.49</v>
          </cell>
          <cell r="P34">
            <v>0.49</v>
          </cell>
          <cell r="Q34">
            <v>0.49</v>
          </cell>
          <cell r="R34">
            <v>0.49</v>
          </cell>
          <cell r="S34">
            <v>0.49</v>
          </cell>
          <cell r="T34">
            <v>0.49</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Low Pressure Distribution Complex HVAC-New</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X37">
            <v>0</v>
          </cell>
          <cell r="Y37">
            <v>0</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X40">
            <v>0</v>
          </cell>
          <cell r="Y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Commercial Computer Laptop-NR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0.245</v>
          </cell>
          <cell r="D54">
            <v>0.68599999999999994</v>
          </cell>
          <cell r="E54">
            <v>0.68599999999999994</v>
          </cell>
          <cell r="F54">
            <v>0.245</v>
          </cell>
          <cell r="G54">
            <v>0.68599999999999994</v>
          </cell>
          <cell r="H54">
            <v>0.68599999999999994</v>
          </cell>
          <cell r="I54">
            <v>0.245</v>
          </cell>
          <cell r="J54">
            <v>0.245</v>
          </cell>
          <cell r="K54">
            <v>0.245</v>
          </cell>
          <cell r="L54">
            <v>0.245</v>
          </cell>
          <cell r="M54">
            <v>0.68599999999999994</v>
          </cell>
          <cell r="N54">
            <v>0.68599999999999994</v>
          </cell>
          <cell r="O54">
            <v>0.245</v>
          </cell>
          <cell r="P54">
            <v>0.245</v>
          </cell>
          <cell r="Q54">
            <v>0.245</v>
          </cell>
          <cell r="R54">
            <v>0.68599999999999994</v>
          </cell>
          <cell r="S54">
            <v>0.68599999999999994</v>
          </cell>
          <cell r="T54">
            <v>0.68599999999999994</v>
          </cell>
          <cell r="X54">
            <v>0.25</v>
          </cell>
          <cell r="Y54">
            <v>0.7</v>
          </cell>
        </row>
        <row r="55">
          <cell r="B55" t="str">
            <v>VRF-Retro</v>
          </cell>
          <cell r="C55">
            <v>2.4820152866650024E-2</v>
          </cell>
          <cell r="D55">
            <v>6.9496428026620066E-2</v>
          </cell>
          <cell r="E55">
            <v>6.9496428026620066E-2</v>
          </cell>
          <cell r="F55">
            <v>1.8749999999999999E-2</v>
          </cell>
          <cell r="G55">
            <v>5.2499999999999998E-2</v>
          </cell>
          <cell r="H55">
            <v>5.2499999999999998E-2</v>
          </cell>
          <cell r="I55">
            <v>1.8749999999999999E-2</v>
          </cell>
          <cell r="J55">
            <v>1.8749999999999999E-2</v>
          </cell>
          <cell r="K55">
            <v>1.8749999999999999E-2</v>
          </cell>
          <cell r="L55">
            <v>1.8749999999999999E-2</v>
          </cell>
          <cell r="M55">
            <v>5.2499999999999998E-2</v>
          </cell>
          <cell r="N55">
            <v>5.2499999999999998E-2</v>
          </cell>
          <cell r="O55">
            <v>1.8749999999999999E-2</v>
          </cell>
          <cell r="P55">
            <v>1.8749999999999999E-2</v>
          </cell>
          <cell r="Q55">
            <v>1.8749999999999999E-2</v>
          </cell>
          <cell r="R55">
            <v>5.2499999999999998E-2</v>
          </cell>
          <cell r="S55">
            <v>5.2499999999999998E-2</v>
          </cell>
          <cell r="T55">
            <v>5.2499999999999998E-2</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0.01</v>
          </cell>
          <cell r="D57">
            <v>0.01</v>
          </cell>
          <cell r="E57">
            <v>0.01</v>
          </cell>
          <cell r="F57">
            <v>0.01</v>
          </cell>
          <cell r="G57">
            <v>0.01</v>
          </cell>
          <cell r="H57">
            <v>0.01</v>
          </cell>
          <cell r="I57">
            <v>0.01</v>
          </cell>
          <cell r="J57">
            <v>0.01</v>
          </cell>
          <cell r="K57">
            <v>0.01</v>
          </cell>
          <cell r="L57">
            <v>0.01</v>
          </cell>
          <cell r="M57">
            <v>0.01</v>
          </cell>
          <cell r="N57">
            <v>0.01</v>
          </cell>
          <cell r="O57">
            <v>0.01</v>
          </cell>
          <cell r="P57">
            <v>0.01</v>
          </cell>
          <cell r="Q57">
            <v>0.01</v>
          </cell>
          <cell r="R57">
            <v>0.01</v>
          </cell>
          <cell r="S57">
            <v>0.01</v>
          </cell>
          <cell r="T57">
            <v>0.01</v>
          </cell>
          <cell r="X57">
            <v>0.01</v>
          </cell>
          <cell r="Y57">
            <v>0.01</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0.5</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Luminaire Level Lighting Controls-Retro</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Controls-Retro</v>
          </cell>
          <cell r="C85">
            <v>0.01</v>
          </cell>
          <cell r="D85">
            <v>0.01</v>
          </cell>
          <cell r="E85">
            <v>0.01</v>
          </cell>
          <cell r="F85">
            <v>0.01</v>
          </cell>
          <cell r="G85">
            <v>0.01</v>
          </cell>
          <cell r="H85">
            <v>0.01</v>
          </cell>
          <cell r="I85">
            <v>0.01</v>
          </cell>
          <cell r="J85">
            <v>0.01</v>
          </cell>
          <cell r="K85">
            <v>0.01</v>
          </cell>
          <cell r="L85">
            <v>0.01</v>
          </cell>
          <cell r="M85">
            <v>0.01</v>
          </cell>
          <cell r="N85">
            <v>0.01</v>
          </cell>
          <cell r="O85">
            <v>0.01</v>
          </cell>
          <cell r="P85">
            <v>0.01</v>
          </cell>
          <cell r="Q85">
            <v>0.01</v>
          </cell>
          <cell r="R85">
            <v>0.01</v>
          </cell>
          <cell r="S85">
            <v>0.01</v>
          </cell>
          <cell r="T85">
            <v>0.01</v>
          </cell>
          <cell r="U85" t="e">
            <v>#VALUE!</v>
          </cell>
          <cell r="X85">
            <v>0.01</v>
          </cell>
          <cell r="Y85">
            <v>0.01</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HPLowPowerGSFL-NR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efreshError="1"/>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cell r="W12" t="str">
            <v>_PRE2013</v>
          </cell>
          <cell r="X12" t="str">
            <v>Retro</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cell r="W13" t="str">
            <v>_PRE2013</v>
          </cell>
          <cell r="X13" t="str">
            <v>NR</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cell r="W14" t="str">
            <v>_PRE2013</v>
          </cell>
          <cell r="X14" t="str">
            <v>Retro</v>
          </cell>
        </row>
        <row r="15">
          <cell r="B15" t="str">
            <v>Computer Servers and IT-Retro</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cell r="W15" t="str">
            <v>_PRE2013</v>
          </cell>
          <cell r="X15" t="str">
            <v>Retro</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cell r="W16" t="str">
            <v>_PRE2013</v>
          </cell>
          <cell r="X16" t="str">
            <v>Retro</v>
          </cell>
        </row>
        <row r="17">
          <cell r="B17" t="str">
            <v>Data Centers-Retro</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cell r="W17" t="str">
            <v>_PRE2013</v>
          </cell>
          <cell r="X17" t="str">
            <v>Retro</v>
          </cell>
        </row>
        <row r="18">
          <cell r="B18" t="str">
            <v>Commercial Computer 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cell r="W18" t="str">
            <v>_PRE2013</v>
          </cell>
          <cell r="X18" t="str">
            <v>NR</v>
          </cell>
        </row>
        <row r="19">
          <cell r="B19" t="str">
            <v>Commercial Computer 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Low Pressure Distribution Complex HVAC-New</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New</v>
          </cell>
          <cell r="Y37" t="str">
            <v>POST2013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Commercial Computer Laptop-NR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Luminaire Level Lighting Controls-Retro</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Retro</v>
          </cell>
          <cell r="Y72" t="str">
            <v>_PRE2013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Controls-Retro</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Retro</v>
          </cell>
          <cell r="Y85" t="str">
            <v>_PRE2013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HPLowPowerGSFL-NR</v>
          </cell>
          <cell r="C94" t="str">
            <v>_PRE2013</v>
          </cell>
          <cell r="D94" t="str">
            <v>_PRE2013</v>
          </cell>
          <cell r="W94" t="str">
            <v>_PRE2013</v>
          </cell>
          <cell r="X94" t="str">
            <v>Retro</v>
          </cell>
          <cell r="Y94" t="str">
            <v>_PRE2013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Computer Servers and IT-Retro</v>
          </cell>
        </row>
        <row r="16">
          <cell r="B16" t="str">
            <v>Smart Plug Power Strips-Retro</v>
          </cell>
          <cell r="U16">
            <v>0.2</v>
          </cell>
        </row>
        <row r="17">
          <cell r="B17" t="str">
            <v>Data Centers-Retro</v>
          </cell>
        </row>
        <row r="18">
          <cell r="B18" t="str">
            <v>Commercial Computer Monitor-NR</v>
          </cell>
          <cell r="U18">
            <v>0.2</v>
          </cell>
        </row>
        <row r="19">
          <cell r="B19" t="str">
            <v>Commercial Computer 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Low Pressure Distribution Complex HVAC-New</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Commercial Computer Laptop-NR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Luminaire Level Lighting Controls-Retro</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Controls-Retro</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HPLowPowerGSFL-NR</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cell r="V12">
            <v>1.0006739780561755</v>
          </cell>
          <cell r="W12">
            <v>1.0006739783428409</v>
          </cell>
        </row>
        <row r="13">
          <cell r="C13" t="str">
            <v>LO20Fast</v>
          </cell>
          <cell r="D13">
            <v>0.22119921692859512</v>
          </cell>
          <cell r="E13">
            <v>0.39346934028736658</v>
          </cell>
          <cell r="F13">
            <v>0.52763344725898531</v>
          </cell>
          <cell r="G13">
            <v>0.63212055882855767</v>
          </cell>
          <cell r="H13">
            <v>0.71349520313980985</v>
          </cell>
          <cell r="I13">
            <v>0.77686983985157021</v>
          </cell>
          <cell r="J13">
            <v>0.82622605654955483</v>
          </cell>
          <cell r="K13">
            <v>0.8646647167633873</v>
          </cell>
          <cell r="L13">
            <v>0.89460077543813565</v>
          </cell>
          <cell r="M13">
            <v>0.91791500137610116</v>
          </cell>
          <cell r="N13">
            <v>0.93607213879329243</v>
          </cell>
          <cell r="O13">
            <v>0.95021293163213605</v>
          </cell>
          <cell r="P13">
            <v>0.96122579216827797</v>
          </cell>
          <cell r="Q13">
            <v>0.96980261657768152</v>
          </cell>
          <cell r="R13">
            <v>0.97648225414399092</v>
          </cell>
          <cell r="S13">
            <v>0.98168436111126578</v>
          </cell>
          <cell r="T13">
            <v>0.98573576609100078</v>
          </cell>
          <cell r="U13">
            <v>0.98889100346175773</v>
          </cell>
          <cell r="V13">
            <v>0.99134830479687941</v>
          </cell>
          <cell r="W13">
            <v>0.99326205300091452</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cell r="V14">
            <v>0.95000000000000029</v>
          </cell>
          <cell r="W14">
            <v>1.0000000000000002</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cell r="V15">
            <v>0.62073708896927293</v>
          </cell>
          <cell r="W15">
            <v>0.6422286539276808</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cell r="V16">
            <v>0.99067241740690848</v>
          </cell>
          <cell r="W16">
            <v>0.99498010738139331</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A21" t="str">
            <v>Electronics</v>
          </cell>
          <cell r="B21" t="str">
            <v>Network PC Power Management-Retro</v>
          </cell>
          <cell r="C21" t="str">
            <v>Retro20Fast</v>
          </cell>
          <cell r="D21">
            <v>0.22119921692859512</v>
          </cell>
          <cell r="E21">
            <v>0.17227012335877145</v>
          </cell>
          <cell r="F21">
            <v>0.13416410697161874</v>
          </cell>
          <cell r="G21">
            <v>0.10448711156957236</v>
          </cell>
          <cell r="H21">
            <v>8.1374644311252187E-2</v>
          </cell>
          <cell r="I21">
            <v>6.3374636711760357E-2</v>
          </cell>
          <cell r="J21">
            <v>4.9356216697984623E-2</v>
          </cell>
          <cell r="K21">
            <v>3.8438660213832465E-2</v>
          </cell>
          <cell r="L21">
            <v>2.9936058674748356E-2</v>
          </cell>
          <cell r="M21">
            <v>2.3314225937965505E-2</v>
          </cell>
          <cell r="N21">
            <v>1.8157137417191271E-2</v>
          </cell>
          <cell r="O21">
            <v>1.4140792838843619E-2</v>
          </cell>
          <cell r="P21">
            <v>1.1012860536141922E-2</v>
          </cell>
          <cell r="Q21">
            <v>8.5768244094035495E-3</v>
          </cell>
          <cell r="R21">
            <v>6.6796375663094043E-3</v>
          </cell>
          <cell r="S21">
            <v>5.2021069672748554E-3</v>
          </cell>
          <cell r="T21">
            <v>4.051404979734996E-3</v>
          </cell>
          <cell r="U21">
            <v>3.1552373707569581E-3</v>
          </cell>
          <cell r="V21">
            <v>2.4573013351216755E-3</v>
          </cell>
          <cell r="W21">
            <v>1.913748204035115E-3</v>
          </cell>
        </row>
        <row r="22">
          <cell r="A22" t="str">
            <v>Electronics</v>
          </cell>
          <cell r="B22" t="str">
            <v>Computer Servers and IT-Retro</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A23" t="str">
            <v>Electronics</v>
          </cell>
          <cell r="B23" t="str">
            <v>Smart Plug Power Strips-Retro</v>
          </cell>
          <cell r="C23" t="str">
            <v>Retro12Med</v>
          </cell>
          <cell r="D23">
            <v>0.10937459468255628</v>
          </cell>
          <cell r="E23">
            <v>0.125</v>
          </cell>
          <cell r="F23">
            <v>0.13671824335319538</v>
          </cell>
          <cell r="G23">
            <v>0.14299999999999999</v>
          </cell>
          <cell r="H23">
            <v>0.13732859265387931</v>
          </cell>
          <cell r="I23">
            <v>0.11444049387823274</v>
          </cell>
          <cell r="J23">
            <v>8.5830370408674583E-2</v>
          </cell>
          <cell r="K23">
            <v>5.8520707096823443E-2</v>
          </cell>
          <cell r="L23">
            <v>3.6575441935514763E-2</v>
          </cell>
          <cell r="M23">
            <v>2.1101216501258402E-2</v>
          </cell>
          <cell r="N23">
            <v>1.1304223125674251E-2</v>
          </cell>
          <cell r="O23">
            <v>5.652111562837181E-3</v>
          </cell>
          <cell r="P23">
            <v>2.6494272950797759E-3</v>
          </cell>
          <cell r="Q23">
            <v>1.1688649831235187E-3</v>
          </cell>
          <cell r="R23">
            <v>4.8702707630143838E-4</v>
          </cell>
          <cell r="S23">
            <v>1.922475301190385E-4</v>
          </cell>
          <cell r="T23">
            <v>7.2092823794611682E-5</v>
          </cell>
          <cell r="U23">
            <v>2.5747437069512102E-5</v>
          </cell>
          <cell r="V23">
            <v>8.7775353646568632E-6</v>
          </cell>
          <cell r="W23">
            <v>2.8622397928446119E-6</v>
          </cell>
        </row>
        <row r="24">
          <cell r="A24" t="str">
            <v>Electronics</v>
          </cell>
          <cell r="B24" t="str">
            <v>Data Centers-Retro</v>
          </cell>
          <cell r="C24" t="str">
            <v>Retro5Med</v>
          </cell>
          <cell r="D24">
            <v>4.2999999999999997E-2</v>
          </cell>
          <cell r="E24">
            <v>5.279714228027832E-2</v>
          </cell>
          <cell r="F24">
            <v>6.4608251467478173E-2</v>
          </cell>
          <cell r="G24">
            <v>7.4999999999999997E-2</v>
          </cell>
          <cell r="H24">
            <v>8.5546997470333563E-2</v>
          </cell>
          <cell r="I24">
            <v>0.10001472303820647</v>
          </cell>
          <cell r="J24">
            <v>0.10971770435235073</v>
          </cell>
          <cell r="K24">
            <v>0.11208438511970376</v>
          </cell>
          <cell r="L24">
            <v>0.10562608162722853</v>
          </cell>
          <cell r="M24">
            <v>9.0794563997872335E-2</v>
          </cell>
          <cell r="N24">
            <v>7.0260666991849297E-2</v>
          </cell>
          <cell r="O24">
            <v>4.8218360404944538E-2</v>
          </cell>
          <cell r="P24">
            <v>2.8854234614640095E-2</v>
          </cell>
          <cell r="Q24">
            <v>1.4773964924806759E-2</v>
          </cell>
          <cell r="R24">
            <v>6.3385343681182649E-3</v>
          </cell>
          <cell r="S24">
            <v>2.2268577196306039E-3</v>
          </cell>
          <cell r="T24">
            <v>6.2471001963848583E-4</v>
          </cell>
          <cell r="U24">
            <v>1.3615841889635938E-4</v>
          </cell>
          <cell r="V24">
            <v>2.2380636622298944E-5</v>
          </cell>
          <cell r="W24">
            <v>2.68643837586513E-6</v>
          </cell>
        </row>
        <row r="25">
          <cell r="A25" t="str">
            <v>Electronics</v>
          </cell>
          <cell r="B25" t="str">
            <v>Commercial Computer 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A26" t="str">
            <v>Electronics</v>
          </cell>
          <cell r="B26" t="str">
            <v>Commercial Computer 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A27" t="str">
            <v>Food Preparation</v>
          </cell>
          <cell r="B27" t="str">
            <v>Pre-Rinse Spray Valve-Retro</v>
          </cell>
          <cell r="C27" t="str">
            <v>LO20Fast</v>
          </cell>
          <cell r="D27">
            <v>0.22119921692859512</v>
          </cell>
          <cell r="E27">
            <v>0.39346934028736658</v>
          </cell>
          <cell r="F27">
            <v>0.52763344725898531</v>
          </cell>
          <cell r="G27">
            <v>0.63212055882855767</v>
          </cell>
          <cell r="H27">
            <v>0.71349520313980985</v>
          </cell>
          <cell r="I27">
            <v>0.77686983985157021</v>
          </cell>
          <cell r="J27">
            <v>0.82622605654955483</v>
          </cell>
          <cell r="K27">
            <v>0.8646647167633873</v>
          </cell>
          <cell r="L27">
            <v>0.89460077543813565</v>
          </cell>
          <cell r="M27">
            <v>0.91791500137610116</v>
          </cell>
          <cell r="N27">
            <v>0.93607213879329243</v>
          </cell>
          <cell r="O27">
            <v>0.95021293163213605</v>
          </cell>
          <cell r="P27">
            <v>0.96122579216827797</v>
          </cell>
          <cell r="Q27">
            <v>0.96980261657768152</v>
          </cell>
          <cell r="R27">
            <v>0.97648225414399092</v>
          </cell>
          <cell r="S27">
            <v>0.98168436111126578</v>
          </cell>
          <cell r="T27">
            <v>0.98573576609100078</v>
          </cell>
          <cell r="U27">
            <v>0.98889100346175773</v>
          </cell>
          <cell r="V27">
            <v>0.99134830479687941</v>
          </cell>
          <cell r="W27">
            <v>0.99326205300091452</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A29" t="str">
            <v>HVAC</v>
          </cell>
          <cell r="B29" t="str">
            <v>Premium HVAC Equipment-New</v>
          </cell>
          <cell r="C29" t="str">
            <v>LO20Fast</v>
          </cell>
          <cell r="D29">
            <v>0.22119921692859512</v>
          </cell>
          <cell r="E29">
            <v>0.39346934028736658</v>
          </cell>
          <cell r="F29">
            <v>0.52763344725898531</v>
          </cell>
          <cell r="G29">
            <v>0.63212055882855767</v>
          </cell>
          <cell r="H29">
            <v>0.71349520313980985</v>
          </cell>
          <cell r="I29">
            <v>0.77686983985157021</v>
          </cell>
          <cell r="J29">
            <v>0.82622605654955483</v>
          </cell>
          <cell r="K29">
            <v>0.8646647167633873</v>
          </cell>
          <cell r="L29">
            <v>0.89460077543813565</v>
          </cell>
          <cell r="M29">
            <v>0.91791500137610116</v>
          </cell>
          <cell r="N29">
            <v>0.93607213879329243</v>
          </cell>
          <cell r="O29">
            <v>0.95021293163213605</v>
          </cell>
          <cell r="P29">
            <v>0.96122579216827797</v>
          </cell>
          <cell r="Q29">
            <v>0.96980261657768152</v>
          </cell>
          <cell r="R29">
            <v>0.97648225414399092</v>
          </cell>
          <cell r="S29">
            <v>0.98168436111126578</v>
          </cell>
          <cell r="T29">
            <v>0.98573576609100078</v>
          </cell>
          <cell r="U29">
            <v>0.98889100346175773</v>
          </cell>
          <cell r="V29">
            <v>0.99134830479687941</v>
          </cell>
          <cell r="W29">
            <v>0.99326205300091452</v>
          </cell>
        </row>
        <row r="30">
          <cell r="A30" t="str">
            <v>HVAC</v>
          </cell>
          <cell r="B30" t="str">
            <v>Premium HVAC Equipment-NR</v>
          </cell>
          <cell r="C30" t="str">
            <v>LO20Fast</v>
          </cell>
          <cell r="D30">
            <v>0.22119921692859512</v>
          </cell>
          <cell r="E30">
            <v>0.39346934028736658</v>
          </cell>
          <cell r="F30">
            <v>0.52763344725898531</v>
          </cell>
          <cell r="G30">
            <v>0.63212055882855767</v>
          </cell>
          <cell r="H30">
            <v>0.71349520313980985</v>
          </cell>
          <cell r="I30">
            <v>0.77686983985157021</v>
          </cell>
          <cell r="J30">
            <v>0.82622605654955483</v>
          </cell>
          <cell r="K30">
            <v>0.8646647167633873</v>
          </cell>
          <cell r="L30">
            <v>0.89460077543813565</v>
          </cell>
          <cell r="M30">
            <v>0.91791500137610116</v>
          </cell>
          <cell r="N30">
            <v>0.93607213879329243</v>
          </cell>
          <cell r="O30">
            <v>0.95021293163213605</v>
          </cell>
          <cell r="P30">
            <v>0.96122579216827797</v>
          </cell>
          <cell r="Q30">
            <v>0.96980261657768152</v>
          </cell>
          <cell r="R30">
            <v>0.97648225414399092</v>
          </cell>
          <cell r="S30">
            <v>0.98168436111126578</v>
          </cell>
          <cell r="T30">
            <v>0.98573576609100078</v>
          </cell>
          <cell r="U30">
            <v>0.98889100346175773</v>
          </cell>
          <cell r="V30">
            <v>0.99134830479687941</v>
          </cell>
          <cell r="W30">
            <v>0.99326205300091452</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HVAC</v>
          </cell>
          <cell r="B40" t="str">
            <v>Commercial EM-NR</v>
          </cell>
          <cell r="C40" t="str">
            <v>LO12Med</v>
          </cell>
          <cell r="D40">
            <v>0.10937459468255628</v>
          </cell>
          <cell r="E40">
            <v>0.23437459468255628</v>
          </cell>
          <cell r="F40">
            <v>0.37109283803575166</v>
          </cell>
          <cell r="G40">
            <v>0.51409283803575168</v>
          </cell>
          <cell r="H40">
            <v>0.65142143068963099</v>
          </cell>
          <cell r="I40">
            <v>0.76586192456786373</v>
          </cell>
          <cell r="J40">
            <v>0.85169229497653831</v>
          </cell>
          <cell r="K40">
            <v>0.91021300207336175</v>
          </cell>
          <cell r="L40">
            <v>0.94678844400887652</v>
          </cell>
          <cell r="M40">
            <v>0.96788966051013492</v>
          </cell>
          <cell r="N40">
            <v>0.97919388363580917</v>
          </cell>
          <cell r="O40">
            <v>0.98484599519864635</v>
          </cell>
          <cell r="P40">
            <v>0.98749542249372613</v>
          </cell>
          <cell r="Q40">
            <v>0.98866428747684965</v>
          </cell>
          <cell r="R40">
            <v>0.98915131455315108</v>
          </cell>
          <cell r="S40">
            <v>0.98934356208327012</v>
          </cell>
          <cell r="T40">
            <v>0.98941565490706473</v>
          </cell>
          <cell r="U40">
            <v>0.98944140234413425</v>
          </cell>
          <cell r="V40">
            <v>0.9894501798794989</v>
          </cell>
          <cell r="W40">
            <v>0.98945304211929175</v>
          </cell>
        </row>
        <row r="41">
          <cell r="A41" t="str">
            <v>HVAC</v>
          </cell>
          <cell r="B41" t="str">
            <v>Commercial EM-Retro</v>
          </cell>
          <cell r="C41" t="str">
            <v>Retro12Med</v>
          </cell>
          <cell r="D41">
            <v>0.10937459468255628</v>
          </cell>
          <cell r="E41">
            <v>0.125</v>
          </cell>
          <cell r="F41">
            <v>0.13671824335319538</v>
          </cell>
          <cell r="G41">
            <v>0.14299999999999999</v>
          </cell>
          <cell r="H41">
            <v>0.13732859265387931</v>
          </cell>
          <cell r="I41">
            <v>0.11444049387823274</v>
          </cell>
          <cell r="J41">
            <v>8.5830370408674583E-2</v>
          </cell>
          <cell r="K41">
            <v>5.8520707096823443E-2</v>
          </cell>
          <cell r="L41">
            <v>3.6575441935514763E-2</v>
          </cell>
          <cell r="M41">
            <v>2.1101216501258402E-2</v>
          </cell>
          <cell r="N41">
            <v>1.1304223125674251E-2</v>
          </cell>
          <cell r="O41">
            <v>5.652111562837181E-3</v>
          </cell>
          <cell r="P41">
            <v>2.6494272950797759E-3</v>
          </cell>
          <cell r="Q41">
            <v>1.1688649831235187E-3</v>
          </cell>
          <cell r="R41">
            <v>4.8702707630143838E-4</v>
          </cell>
          <cell r="S41">
            <v>1.922475301190385E-4</v>
          </cell>
          <cell r="T41">
            <v>7.2092823794611682E-5</v>
          </cell>
          <cell r="U41">
            <v>2.5747437069512102E-5</v>
          </cell>
          <cell r="V41">
            <v>8.7775353646568632E-6</v>
          </cell>
          <cell r="W41">
            <v>2.8622397928446119E-6</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A44" t="str">
            <v>HVAC</v>
          </cell>
          <cell r="B44" t="str">
            <v>Low Pressure Distribution Complex HVAC-New</v>
          </cell>
          <cell r="C44" t="str">
            <v>LO1Slow</v>
          </cell>
          <cell r="D44">
            <v>2.5643970768378654E-3</v>
          </cell>
          <cell r="E44">
            <v>7.6904586297764643E-3</v>
          </cell>
          <cell r="F44">
            <v>1.6792013047419844E-2</v>
          </cell>
          <cell r="G44">
            <v>3.15969387774655E-2</v>
          </cell>
          <cell r="H44">
            <v>5.406874819795171E-2</v>
          </cell>
          <cell r="I44">
            <v>8.6253181011834101E-2</v>
          </cell>
          <cell r="J44">
            <v>0.1300328481838382</v>
          </cell>
          <cell r="K44">
            <v>0.18678710893858319</v>
          </cell>
          <cell r="L44">
            <v>0.2569823480072907</v>
          </cell>
          <cell r="M44">
            <v>0.33975920985004748</v>
          </cell>
          <cell r="N44">
            <v>0.43262946935754232</v>
          </cell>
          <cell r="O44">
            <v>0.53142594003645804</v>
          </cell>
          <cell r="P44">
            <v>0.63063487292644704</v>
          </cell>
          <cell r="Q44">
            <v>0.7241560234206913</v>
          </cell>
          <cell r="R44">
            <v>0.80638203131755359</v>
          </cell>
          <cell r="S44">
            <v>0.87331559734491926</v>
          </cell>
          <cell r="T44">
            <v>0.92334516248836807</v>
          </cell>
          <cell r="U44">
            <v>0.95737002770730018</v>
          </cell>
          <cell r="V44">
            <v>0.97821608704807483</v>
          </cell>
          <cell r="W44">
            <v>0.98821608704807484</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A47" t="str">
            <v>HVAC</v>
          </cell>
          <cell r="B47" t="str">
            <v>Demand Control Ventilation-Retro</v>
          </cell>
          <cell r="C47" t="str">
            <v>RetroEven20</v>
          </cell>
          <cell r="D47">
            <v>0.05</v>
          </cell>
          <cell r="E47">
            <v>0.05</v>
          </cell>
          <cell r="F47">
            <v>0.05</v>
          </cell>
          <cell r="G47">
            <v>0.05</v>
          </cell>
          <cell r="H47">
            <v>0.05</v>
          </cell>
          <cell r="I47">
            <v>0.05</v>
          </cell>
          <cell r="J47">
            <v>0.05</v>
          </cell>
          <cell r="K47">
            <v>0.05</v>
          </cell>
          <cell r="L47">
            <v>0.05</v>
          </cell>
          <cell r="M47">
            <v>0.05</v>
          </cell>
          <cell r="N47">
            <v>0.05</v>
          </cell>
          <cell r="O47">
            <v>0.05</v>
          </cell>
          <cell r="P47">
            <v>0.05</v>
          </cell>
          <cell r="Q47">
            <v>0.05</v>
          </cell>
          <cell r="R47">
            <v>0.05</v>
          </cell>
          <cell r="S47">
            <v>0.05</v>
          </cell>
          <cell r="T47">
            <v>0.05</v>
          </cell>
          <cell r="U47">
            <v>0.05</v>
          </cell>
          <cell r="V47">
            <v>0.05</v>
          </cell>
          <cell r="W47">
            <v>0.05</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A49" t="str">
            <v>HVAC</v>
          </cell>
          <cell r="B49" t="str">
            <v>DCV Restaurant Hood-Retro</v>
          </cell>
          <cell r="C49" t="str">
            <v>Retro20Fast</v>
          </cell>
          <cell r="D49">
            <v>0.22119921692859512</v>
          </cell>
          <cell r="E49">
            <v>0.17227012335877145</v>
          </cell>
          <cell r="F49">
            <v>0.13416410697161874</v>
          </cell>
          <cell r="G49">
            <v>0.10448711156957236</v>
          </cell>
          <cell r="H49">
            <v>8.1374644311252187E-2</v>
          </cell>
          <cell r="I49">
            <v>6.3374636711760357E-2</v>
          </cell>
          <cell r="J49">
            <v>4.9356216697984623E-2</v>
          </cell>
          <cell r="K49">
            <v>3.8438660213832465E-2</v>
          </cell>
          <cell r="L49">
            <v>2.9936058674748356E-2</v>
          </cell>
          <cell r="M49">
            <v>2.3314225937965505E-2</v>
          </cell>
          <cell r="N49">
            <v>1.8157137417191271E-2</v>
          </cell>
          <cell r="O49">
            <v>1.4140792838843619E-2</v>
          </cell>
          <cell r="P49">
            <v>1.1012860536141922E-2</v>
          </cell>
          <cell r="Q49">
            <v>8.5768244094035495E-3</v>
          </cell>
          <cell r="R49">
            <v>6.6796375663094043E-3</v>
          </cell>
          <cell r="S49">
            <v>5.2021069672748554E-3</v>
          </cell>
          <cell r="T49">
            <v>4.051404979734996E-3</v>
          </cell>
          <cell r="U49">
            <v>3.1552373707569581E-3</v>
          </cell>
          <cell r="V49">
            <v>2.4573013351216755E-3</v>
          </cell>
          <cell r="W49">
            <v>1.913748204035115E-3</v>
          </cell>
        </row>
        <row r="50">
          <cell r="A50" t="str">
            <v>HVAC</v>
          </cell>
          <cell r="B50" t="str">
            <v>DCV Parking Garage-Retro</v>
          </cell>
          <cell r="C50" t="str">
            <v>Retro20Fast</v>
          </cell>
          <cell r="D50">
            <v>0.22119921692859512</v>
          </cell>
          <cell r="E50">
            <v>0.17227012335877145</v>
          </cell>
          <cell r="F50">
            <v>0.13416410697161874</v>
          </cell>
          <cell r="G50">
            <v>0.10448711156957236</v>
          </cell>
          <cell r="H50">
            <v>8.1374644311252187E-2</v>
          </cell>
          <cell r="I50">
            <v>6.3374636711760357E-2</v>
          </cell>
          <cell r="J50">
            <v>4.9356216697984623E-2</v>
          </cell>
          <cell r="K50">
            <v>3.8438660213832465E-2</v>
          </cell>
          <cell r="L50">
            <v>2.9936058674748356E-2</v>
          </cell>
          <cell r="M50">
            <v>2.3314225937965505E-2</v>
          </cell>
          <cell r="N50">
            <v>1.8157137417191271E-2</v>
          </cell>
          <cell r="O50">
            <v>1.4140792838843619E-2</v>
          </cell>
          <cell r="P50">
            <v>1.1012860536141922E-2</v>
          </cell>
          <cell r="Q50">
            <v>8.5768244094035495E-3</v>
          </cell>
          <cell r="R50">
            <v>6.6796375663094043E-3</v>
          </cell>
          <cell r="S50">
            <v>5.2021069672748554E-3</v>
          </cell>
          <cell r="T50">
            <v>4.051404979734996E-3</v>
          </cell>
          <cell r="U50">
            <v>3.1552373707569581E-3</v>
          </cell>
          <cell r="V50">
            <v>2.4573013351216755E-3</v>
          </cell>
          <cell r="W50">
            <v>1.913748204035115E-3</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A52" t="str">
            <v>Electronics</v>
          </cell>
          <cell r="B52" t="str">
            <v>Commercial Computer Laptop-NR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A55" t="str">
            <v>HVAC</v>
          </cell>
          <cell r="B55" t="str">
            <v>Chiller - chilled water retrofit-Retro</v>
          </cell>
          <cell r="C55" t="str">
            <v>Retro12Med</v>
          </cell>
          <cell r="D55">
            <v>0.10937459468255628</v>
          </cell>
          <cell r="E55">
            <v>0.125</v>
          </cell>
          <cell r="F55">
            <v>0.13671824335319538</v>
          </cell>
          <cell r="G55">
            <v>0.14299999999999999</v>
          </cell>
          <cell r="H55">
            <v>0.13732859265387931</v>
          </cell>
          <cell r="I55">
            <v>0.11444049387823274</v>
          </cell>
          <cell r="J55">
            <v>8.5830370408674583E-2</v>
          </cell>
          <cell r="K55">
            <v>5.8520707096823443E-2</v>
          </cell>
          <cell r="L55">
            <v>3.6575441935514763E-2</v>
          </cell>
          <cell r="M55">
            <v>2.1101216501258402E-2</v>
          </cell>
          <cell r="N55">
            <v>1.1304223125674251E-2</v>
          </cell>
          <cell r="O55">
            <v>5.652111562837181E-3</v>
          </cell>
          <cell r="P55">
            <v>2.6494272950797759E-3</v>
          </cell>
          <cell r="Q55">
            <v>1.1688649831235187E-3</v>
          </cell>
          <cell r="R55">
            <v>4.8702707630143838E-4</v>
          </cell>
          <cell r="S55">
            <v>1.922475301190385E-4</v>
          </cell>
          <cell r="T55">
            <v>7.2092823794611682E-5</v>
          </cell>
          <cell r="U55">
            <v>2.5747437069512102E-5</v>
          </cell>
          <cell r="V55">
            <v>8.7775353646568632E-6</v>
          </cell>
          <cell r="W55">
            <v>2.8622397928446119E-6</v>
          </cell>
        </row>
        <row r="56">
          <cell r="A56" t="str">
            <v>HVAC</v>
          </cell>
          <cell r="B56" t="str">
            <v>Chiller - equip retrofits-Retro</v>
          </cell>
          <cell r="C56" t="str">
            <v>Retro12Med</v>
          </cell>
          <cell r="D56">
            <v>0.10937459468255628</v>
          </cell>
          <cell r="E56">
            <v>0.125</v>
          </cell>
          <cell r="F56">
            <v>0.13671824335319538</v>
          </cell>
          <cell r="G56">
            <v>0.14299999999999999</v>
          </cell>
          <cell r="H56">
            <v>0.13732859265387931</v>
          </cell>
          <cell r="I56">
            <v>0.11444049387823274</v>
          </cell>
          <cell r="J56">
            <v>8.5830370408674583E-2</v>
          </cell>
          <cell r="K56">
            <v>5.8520707096823443E-2</v>
          </cell>
          <cell r="L56">
            <v>3.6575441935514763E-2</v>
          </cell>
          <cell r="M56">
            <v>2.1101216501258402E-2</v>
          </cell>
          <cell r="N56">
            <v>1.1304223125674251E-2</v>
          </cell>
          <cell r="O56">
            <v>5.652111562837181E-3</v>
          </cell>
          <cell r="P56">
            <v>2.6494272950797759E-3</v>
          </cell>
          <cell r="Q56">
            <v>1.1688649831235187E-3</v>
          </cell>
          <cell r="R56">
            <v>4.8702707630143838E-4</v>
          </cell>
          <cell r="S56">
            <v>1.922475301190385E-4</v>
          </cell>
          <cell r="T56">
            <v>7.2092823794611682E-5</v>
          </cell>
          <cell r="U56">
            <v>2.5747437069512102E-5</v>
          </cell>
          <cell r="V56">
            <v>8.7775353646568632E-6</v>
          </cell>
          <cell r="W56">
            <v>2.8622397928446119E-6</v>
          </cell>
        </row>
        <row r="57">
          <cell r="A57" t="str">
            <v>HVAC</v>
          </cell>
          <cell r="B57" t="str">
            <v>Pool Blankets-Retro</v>
          </cell>
          <cell r="C57" t="str">
            <v>Retro20Fast</v>
          </cell>
          <cell r="D57">
            <v>0.22119921692859512</v>
          </cell>
          <cell r="E57">
            <v>0.17227012335877145</v>
          </cell>
          <cell r="F57">
            <v>0.13416410697161874</v>
          </cell>
          <cell r="G57">
            <v>0.10448711156957236</v>
          </cell>
          <cell r="H57">
            <v>8.1374644311252187E-2</v>
          </cell>
          <cell r="I57">
            <v>6.3374636711760357E-2</v>
          </cell>
          <cell r="J57">
            <v>4.9356216697984623E-2</v>
          </cell>
          <cell r="K57">
            <v>3.8438660213832465E-2</v>
          </cell>
          <cell r="L57">
            <v>2.9936058674748356E-2</v>
          </cell>
          <cell r="M57">
            <v>2.3314225937965505E-2</v>
          </cell>
          <cell r="N57">
            <v>1.8157137417191271E-2</v>
          </cell>
          <cell r="O57">
            <v>1.4140792838843619E-2</v>
          </cell>
          <cell r="P57">
            <v>1.1012860536141922E-2</v>
          </cell>
          <cell r="Q57">
            <v>8.5768244094035495E-3</v>
          </cell>
          <cell r="R57">
            <v>6.6796375663094043E-3</v>
          </cell>
          <cell r="S57">
            <v>5.2021069672748554E-3</v>
          </cell>
          <cell r="T57">
            <v>4.051404979734996E-3</v>
          </cell>
          <cell r="U57">
            <v>3.1552373707569581E-3</v>
          </cell>
          <cell r="V57">
            <v>2.4573013351216755E-3</v>
          </cell>
          <cell r="W57">
            <v>1.913748204035115E-3</v>
          </cell>
        </row>
        <row r="58">
          <cell r="A58" t="str">
            <v>HVAC</v>
          </cell>
          <cell r="B58" t="str">
            <v>Web-Enabled Thermostats-Retro</v>
          </cell>
          <cell r="C58" t="str">
            <v>Retro20Fast</v>
          </cell>
          <cell r="D58">
            <v>0.22119921692859512</v>
          </cell>
          <cell r="E58">
            <v>0.17227012335877145</v>
          </cell>
          <cell r="F58">
            <v>0.13416410697161874</v>
          </cell>
          <cell r="G58">
            <v>0.10448711156957236</v>
          </cell>
          <cell r="H58">
            <v>8.1374644311252187E-2</v>
          </cell>
          <cell r="I58">
            <v>6.3374636711760357E-2</v>
          </cell>
          <cell r="J58">
            <v>4.9356216697984623E-2</v>
          </cell>
          <cell r="K58">
            <v>3.8438660213832465E-2</v>
          </cell>
          <cell r="L58">
            <v>2.9936058674748356E-2</v>
          </cell>
          <cell r="M58">
            <v>2.3314225937965505E-2</v>
          </cell>
          <cell r="N58">
            <v>1.8157137417191271E-2</v>
          </cell>
          <cell r="O58">
            <v>1.4140792838843619E-2</v>
          </cell>
          <cell r="P58">
            <v>1.1012860536141922E-2</v>
          </cell>
          <cell r="Q58">
            <v>8.5768244094035495E-3</v>
          </cell>
          <cell r="R58">
            <v>6.6796375663094043E-3</v>
          </cell>
          <cell r="S58">
            <v>5.2021069672748554E-3</v>
          </cell>
          <cell r="T58">
            <v>4.051404979734996E-3</v>
          </cell>
          <cell r="U58">
            <v>3.1552373707569581E-3</v>
          </cell>
          <cell r="V58">
            <v>2.4573013351216755E-3</v>
          </cell>
          <cell r="W58">
            <v>1.913748204035115E-3</v>
          </cell>
        </row>
        <row r="59">
          <cell r="A59" t="str">
            <v>HVAC</v>
          </cell>
          <cell r="B59" t="str">
            <v>Garage CO2 ventilation-Retro</v>
          </cell>
          <cell r="C59" t="str">
            <v>Retro20Fast</v>
          </cell>
          <cell r="D59">
            <v>0.22119921692859512</v>
          </cell>
          <cell r="E59">
            <v>0.17227012335877145</v>
          </cell>
          <cell r="F59">
            <v>0.13416410697161874</v>
          </cell>
          <cell r="G59">
            <v>0.10448711156957236</v>
          </cell>
          <cell r="H59">
            <v>8.1374644311252187E-2</v>
          </cell>
          <cell r="I59">
            <v>6.3374636711760357E-2</v>
          </cell>
          <cell r="J59">
            <v>4.9356216697984623E-2</v>
          </cell>
          <cell r="K59">
            <v>3.8438660213832465E-2</v>
          </cell>
          <cell r="L59">
            <v>2.9936058674748356E-2</v>
          </cell>
          <cell r="M59">
            <v>2.3314225937965505E-2</v>
          </cell>
          <cell r="N59">
            <v>1.8157137417191271E-2</v>
          </cell>
          <cell r="O59">
            <v>1.4140792838843619E-2</v>
          </cell>
          <cell r="P59">
            <v>1.1012860536141922E-2</v>
          </cell>
          <cell r="Q59">
            <v>8.5768244094035495E-3</v>
          </cell>
          <cell r="R59">
            <v>6.6796375663094043E-3</v>
          </cell>
          <cell r="S59">
            <v>5.2021069672748554E-3</v>
          </cell>
          <cell r="T59">
            <v>4.051404979734996E-3</v>
          </cell>
          <cell r="U59">
            <v>3.1552373707569581E-3</v>
          </cell>
          <cell r="V59">
            <v>2.4573013351216755E-3</v>
          </cell>
          <cell r="W59">
            <v>1.913748204035115E-3</v>
          </cell>
        </row>
        <row r="60">
          <cell r="A60" t="str">
            <v>HVAC</v>
          </cell>
          <cell r="B60" t="str">
            <v>Circ Pump ECM and drive-Retro</v>
          </cell>
          <cell r="C60" t="str">
            <v>Retro20Fast</v>
          </cell>
          <cell r="D60">
            <v>0.22119921692859512</v>
          </cell>
          <cell r="E60">
            <v>0.17227012335877145</v>
          </cell>
          <cell r="F60">
            <v>0.13416410697161874</v>
          </cell>
          <cell r="G60">
            <v>0.10448711156957236</v>
          </cell>
          <cell r="H60">
            <v>8.1374644311252187E-2</v>
          </cell>
          <cell r="I60">
            <v>6.3374636711760357E-2</v>
          </cell>
          <cell r="J60">
            <v>4.9356216697984623E-2</v>
          </cell>
          <cell r="K60">
            <v>3.8438660213832465E-2</v>
          </cell>
          <cell r="L60">
            <v>2.9936058674748356E-2</v>
          </cell>
          <cell r="M60">
            <v>2.3314225937965505E-2</v>
          </cell>
          <cell r="N60">
            <v>1.8157137417191271E-2</v>
          </cell>
          <cell r="O60">
            <v>1.4140792838843619E-2</v>
          </cell>
          <cell r="P60">
            <v>1.1012860536141922E-2</v>
          </cell>
          <cell r="Q60">
            <v>8.5768244094035495E-3</v>
          </cell>
          <cell r="R60">
            <v>6.6796375663094043E-3</v>
          </cell>
          <cell r="S60">
            <v>5.2021069672748554E-3</v>
          </cell>
          <cell r="T60">
            <v>4.051404979734996E-3</v>
          </cell>
          <cell r="U60">
            <v>3.1552373707569581E-3</v>
          </cell>
          <cell r="V60">
            <v>2.4573013351216755E-3</v>
          </cell>
          <cell r="W60">
            <v>1.913748204035115E-3</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A62" t="str">
            <v>HVAC</v>
          </cell>
          <cell r="B62" t="str">
            <v>VRF-Retro</v>
          </cell>
          <cell r="C62" t="str">
            <v>Retro1Slow</v>
          </cell>
          <cell r="D62">
            <v>2.5643970768378654E-3</v>
          </cell>
          <cell r="E62">
            <v>5.1260615529385989E-3</v>
          </cell>
          <cell r="F62">
            <v>9.1015544176433795E-3</v>
          </cell>
          <cell r="G62">
            <v>1.4804925730045659E-2</v>
          </cell>
          <cell r="H62">
            <v>2.2471809420486211E-2</v>
          </cell>
          <cell r="I62">
            <v>3.2184432813882391E-2</v>
          </cell>
          <cell r="J62">
            <v>4.3779667172004086E-2</v>
          </cell>
          <cell r="K62">
            <v>5.675426075474499E-2</v>
          </cell>
          <cell r="L62">
            <v>7.0195239068707532E-2</v>
          </cell>
          <cell r="M62">
            <v>8.2776861842756788E-2</v>
          </cell>
          <cell r="N62">
            <v>9.2870259507494834E-2</v>
          </cell>
          <cell r="O62">
            <v>9.8796470678915727E-2</v>
          </cell>
          <cell r="P62">
            <v>9.9208932889988999E-2</v>
          </cell>
          <cell r="Q62">
            <v>9.3521150494244254E-2</v>
          </cell>
          <cell r="R62">
            <v>8.2226007896862296E-2</v>
          </cell>
          <cell r="S62">
            <v>6.6933566027365665E-2</v>
          </cell>
          <cell r="T62">
            <v>5.0029565143448806E-2</v>
          </cell>
          <cell r="U62">
            <v>3.402486521893211E-2</v>
          </cell>
          <cell r="V62">
            <v>2.0846059340774659E-2</v>
          </cell>
          <cell r="W62">
            <v>0.01</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A65" t="str">
            <v>Lighting</v>
          </cell>
          <cell r="B65" t="str">
            <v>LPD Package-New</v>
          </cell>
          <cell r="C65" t="str">
            <v>LO20Fast</v>
          </cell>
          <cell r="D65">
            <v>0.22119921692859512</v>
          </cell>
          <cell r="E65">
            <v>0.39346934028736658</v>
          </cell>
          <cell r="F65">
            <v>0.52763344725898531</v>
          </cell>
          <cell r="G65">
            <v>0.63212055882855767</v>
          </cell>
          <cell r="H65">
            <v>0.71349520313980985</v>
          </cell>
          <cell r="I65">
            <v>0.77686983985157021</v>
          </cell>
          <cell r="J65">
            <v>0.82622605654955483</v>
          </cell>
          <cell r="K65">
            <v>0.8646647167633873</v>
          </cell>
          <cell r="L65">
            <v>0.89460077543813565</v>
          </cell>
          <cell r="M65">
            <v>0.91791500137610116</v>
          </cell>
          <cell r="N65">
            <v>0.93607213879329243</v>
          </cell>
          <cell r="O65">
            <v>0.95021293163213605</v>
          </cell>
          <cell r="P65">
            <v>0.96122579216827797</v>
          </cell>
          <cell r="Q65">
            <v>0.96980261657768152</v>
          </cell>
          <cell r="R65">
            <v>0.97648225414399092</v>
          </cell>
          <cell r="S65">
            <v>0.98168436111126578</v>
          </cell>
          <cell r="T65">
            <v>0.98573576609100078</v>
          </cell>
          <cell r="U65">
            <v>0.98889100346175773</v>
          </cell>
          <cell r="V65">
            <v>0.99134830479687941</v>
          </cell>
          <cell r="W65">
            <v>0.99326205300091452</v>
          </cell>
        </row>
        <row r="66">
          <cell r="A66" t="str">
            <v>Lighting</v>
          </cell>
          <cell r="B66" t="str">
            <v>LPD Package-NR</v>
          </cell>
          <cell r="C66" t="str">
            <v>LO20Fast</v>
          </cell>
          <cell r="D66">
            <v>0.22119921692859512</v>
          </cell>
          <cell r="E66">
            <v>0.39346934028736658</v>
          </cell>
          <cell r="F66">
            <v>0.52763344725898531</v>
          </cell>
          <cell r="G66">
            <v>0.63212055882855767</v>
          </cell>
          <cell r="H66">
            <v>0.71349520313980985</v>
          </cell>
          <cell r="I66">
            <v>0.77686983985157021</v>
          </cell>
          <cell r="J66">
            <v>0.82622605654955483</v>
          </cell>
          <cell r="K66">
            <v>0.8646647167633873</v>
          </cell>
          <cell r="L66">
            <v>0.89460077543813565</v>
          </cell>
          <cell r="M66">
            <v>0.91791500137610116</v>
          </cell>
          <cell r="N66">
            <v>0.93607213879329243</v>
          </cell>
          <cell r="O66">
            <v>0.95021293163213605</v>
          </cell>
          <cell r="P66">
            <v>0.96122579216827797</v>
          </cell>
          <cell r="Q66">
            <v>0.96980261657768152</v>
          </cell>
          <cell r="R66">
            <v>0.97648225414399092</v>
          </cell>
          <cell r="S66">
            <v>0.98168436111126578</v>
          </cell>
          <cell r="T66">
            <v>0.98573576609100078</v>
          </cell>
          <cell r="U66">
            <v>0.98889100346175773</v>
          </cell>
          <cell r="V66">
            <v>0.99134830479687941</v>
          </cell>
          <cell r="W66">
            <v>0.99326205300091452</v>
          </cell>
        </row>
        <row r="67">
          <cell r="A67" t="str">
            <v>Lighting</v>
          </cell>
          <cell r="B67" t="str">
            <v>LPD Package-Retro</v>
          </cell>
          <cell r="C67" t="str">
            <v>Retro12Med</v>
          </cell>
          <cell r="D67">
            <v>0.10937459468255628</v>
          </cell>
          <cell r="E67">
            <v>0.125</v>
          </cell>
          <cell r="F67">
            <v>0.13671824335319538</v>
          </cell>
          <cell r="G67">
            <v>0.14299999999999999</v>
          </cell>
          <cell r="H67">
            <v>0.13732859265387931</v>
          </cell>
          <cell r="I67">
            <v>0.11444049387823274</v>
          </cell>
          <cell r="J67">
            <v>8.5830370408674583E-2</v>
          </cell>
          <cell r="K67">
            <v>5.8520707096823443E-2</v>
          </cell>
          <cell r="L67">
            <v>3.6575441935514763E-2</v>
          </cell>
          <cell r="M67">
            <v>2.1101216501258402E-2</v>
          </cell>
          <cell r="N67">
            <v>1.1304223125674251E-2</v>
          </cell>
          <cell r="O67">
            <v>5.652111562837181E-3</v>
          </cell>
          <cell r="P67">
            <v>2.6494272950797759E-3</v>
          </cell>
          <cell r="Q67">
            <v>1.1688649831235187E-3</v>
          </cell>
          <cell r="R67">
            <v>4.8702707630143838E-4</v>
          </cell>
          <cell r="S67">
            <v>1.922475301190385E-4</v>
          </cell>
          <cell r="T67">
            <v>7.2092823794611682E-5</v>
          </cell>
          <cell r="U67">
            <v>2.5747437069512102E-5</v>
          </cell>
          <cell r="V67">
            <v>8.7775353646568632E-6</v>
          </cell>
          <cell r="W67">
            <v>2.8622397928446119E-6</v>
          </cell>
        </row>
        <row r="68">
          <cell r="A68" t="str">
            <v>Lighting</v>
          </cell>
          <cell r="B68" t="str">
            <v>Top Daylighting-New</v>
          </cell>
          <cell r="C68" t="str">
            <v>LO12Med</v>
          </cell>
          <cell r="D68">
            <v>0.10937459468255628</v>
          </cell>
          <cell r="E68">
            <v>0.23437459468255628</v>
          </cell>
          <cell r="F68">
            <v>0.37109283803575166</v>
          </cell>
          <cell r="G68">
            <v>0.51409283803575168</v>
          </cell>
          <cell r="H68">
            <v>0.65142143068963099</v>
          </cell>
          <cell r="I68">
            <v>0.76586192456786373</v>
          </cell>
          <cell r="J68">
            <v>0.85169229497653831</v>
          </cell>
          <cell r="K68">
            <v>0.91021300207336175</v>
          </cell>
          <cell r="L68">
            <v>0.94678844400887652</v>
          </cell>
          <cell r="M68">
            <v>0.96788966051013492</v>
          </cell>
          <cell r="N68">
            <v>0.97919388363580917</v>
          </cell>
          <cell r="O68">
            <v>0.98484599519864635</v>
          </cell>
          <cell r="P68">
            <v>0.98749542249372613</v>
          </cell>
          <cell r="Q68">
            <v>0.98866428747684965</v>
          </cell>
          <cell r="R68">
            <v>0.98915131455315108</v>
          </cell>
          <cell r="S68">
            <v>0.98934356208327012</v>
          </cell>
          <cell r="T68">
            <v>0.98941565490706473</v>
          </cell>
          <cell r="U68">
            <v>0.98944140234413425</v>
          </cell>
          <cell r="V68">
            <v>0.9894501798794989</v>
          </cell>
          <cell r="W68">
            <v>0.98945304211929175</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A71" t="str">
            <v>Lighting</v>
          </cell>
          <cell r="B71" t="str">
            <v>Lighting Controls Interior-New</v>
          </cell>
          <cell r="C71" t="str">
            <v>LO20Fast</v>
          </cell>
          <cell r="D71">
            <v>0.22119921692859512</v>
          </cell>
          <cell r="E71">
            <v>0.39346934028736658</v>
          </cell>
          <cell r="F71">
            <v>0.52763344725898531</v>
          </cell>
          <cell r="G71">
            <v>0.63212055882855767</v>
          </cell>
          <cell r="H71">
            <v>0.71349520313980985</v>
          </cell>
          <cell r="I71">
            <v>0.77686983985157021</v>
          </cell>
          <cell r="J71">
            <v>0.82622605654955483</v>
          </cell>
          <cell r="K71">
            <v>0.8646647167633873</v>
          </cell>
          <cell r="L71">
            <v>0.89460077543813565</v>
          </cell>
          <cell r="M71">
            <v>0.91791500137610116</v>
          </cell>
          <cell r="N71">
            <v>0.93607213879329243</v>
          </cell>
          <cell r="O71">
            <v>0.95021293163213605</v>
          </cell>
          <cell r="P71">
            <v>0.96122579216827797</v>
          </cell>
          <cell r="Q71">
            <v>0.96980261657768152</v>
          </cell>
          <cell r="R71">
            <v>0.97648225414399092</v>
          </cell>
          <cell r="S71">
            <v>0.98168436111126578</v>
          </cell>
          <cell r="T71">
            <v>0.98573576609100078</v>
          </cell>
          <cell r="U71">
            <v>0.98889100346175773</v>
          </cell>
          <cell r="V71">
            <v>0.99134830479687941</v>
          </cell>
          <cell r="W71">
            <v>0.99326205300091452</v>
          </cell>
        </row>
        <row r="72">
          <cell r="A72" t="str">
            <v>Lighting</v>
          </cell>
          <cell r="B72" t="str">
            <v>Lighting Controls Interior-NR</v>
          </cell>
          <cell r="C72" t="str">
            <v>LO20Fast</v>
          </cell>
          <cell r="D72">
            <v>0.22119921692859512</v>
          </cell>
          <cell r="E72">
            <v>0.39346934028736658</v>
          </cell>
          <cell r="F72">
            <v>0.52763344725898531</v>
          </cell>
          <cell r="G72">
            <v>0.63212055882855767</v>
          </cell>
          <cell r="H72">
            <v>0.71349520313980985</v>
          </cell>
          <cell r="I72">
            <v>0.77686983985157021</v>
          </cell>
          <cell r="J72">
            <v>0.82622605654955483</v>
          </cell>
          <cell r="K72">
            <v>0.8646647167633873</v>
          </cell>
          <cell r="L72">
            <v>0.89460077543813565</v>
          </cell>
          <cell r="M72">
            <v>0.91791500137610116</v>
          </cell>
          <cell r="N72">
            <v>0.93607213879329243</v>
          </cell>
          <cell r="O72">
            <v>0.95021293163213605</v>
          </cell>
          <cell r="P72">
            <v>0.96122579216827797</v>
          </cell>
          <cell r="Q72">
            <v>0.96980261657768152</v>
          </cell>
          <cell r="R72">
            <v>0.97648225414399092</v>
          </cell>
          <cell r="S72">
            <v>0.98168436111126578</v>
          </cell>
          <cell r="T72">
            <v>0.98573576609100078</v>
          </cell>
          <cell r="U72">
            <v>0.98889100346175773</v>
          </cell>
          <cell r="V72">
            <v>0.99134830479687941</v>
          </cell>
          <cell r="W72">
            <v>0.99326205300091452</v>
          </cell>
        </row>
        <row r="73">
          <cell r="A73" t="str">
            <v>Lighting</v>
          </cell>
          <cell r="B73" t="str">
            <v>Exterior Building Lighting-New</v>
          </cell>
          <cell r="C73" t="str">
            <v>LO20Fast</v>
          </cell>
          <cell r="D73">
            <v>0.22119921692859512</v>
          </cell>
          <cell r="E73">
            <v>0.39346934028736658</v>
          </cell>
          <cell r="F73">
            <v>0.52763344725898531</v>
          </cell>
          <cell r="G73">
            <v>0.63212055882855767</v>
          </cell>
          <cell r="H73">
            <v>0.71349520313980985</v>
          </cell>
          <cell r="I73">
            <v>0.77686983985157021</v>
          </cell>
          <cell r="J73">
            <v>0.82622605654955483</v>
          </cell>
          <cell r="K73">
            <v>0.8646647167633873</v>
          </cell>
          <cell r="L73">
            <v>0.89460077543813565</v>
          </cell>
          <cell r="M73">
            <v>0.91791500137610116</v>
          </cell>
          <cell r="N73">
            <v>0.93607213879329243</v>
          </cell>
          <cell r="O73">
            <v>0.95021293163213605</v>
          </cell>
          <cell r="P73">
            <v>0.96122579216827797</v>
          </cell>
          <cell r="Q73">
            <v>0.96980261657768152</v>
          </cell>
          <cell r="R73">
            <v>0.97648225414399092</v>
          </cell>
          <cell r="S73">
            <v>0.98168436111126578</v>
          </cell>
          <cell r="T73">
            <v>0.98573576609100078</v>
          </cell>
          <cell r="U73">
            <v>0.98889100346175773</v>
          </cell>
          <cell r="V73">
            <v>0.99134830479687941</v>
          </cell>
          <cell r="W73">
            <v>0.99326205300091452</v>
          </cell>
        </row>
        <row r="74">
          <cell r="A74" t="str">
            <v>Lighting</v>
          </cell>
          <cell r="B74" t="str">
            <v>Exterior Building Lighting-NR</v>
          </cell>
          <cell r="C74" t="str">
            <v>LO20Fast</v>
          </cell>
          <cell r="D74">
            <v>0.22119921692859512</v>
          </cell>
          <cell r="E74">
            <v>0.39346934028736658</v>
          </cell>
          <cell r="F74">
            <v>0.52763344725898531</v>
          </cell>
          <cell r="G74">
            <v>0.63212055882855767</v>
          </cell>
          <cell r="H74">
            <v>0.71349520313980985</v>
          </cell>
          <cell r="I74">
            <v>0.77686983985157021</v>
          </cell>
          <cell r="J74">
            <v>0.82622605654955483</v>
          </cell>
          <cell r="K74">
            <v>0.8646647167633873</v>
          </cell>
          <cell r="L74">
            <v>0.89460077543813565</v>
          </cell>
          <cell r="M74">
            <v>0.91791500137610116</v>
          </cell>
          <cell r="N74">
            <v>0.93607213879329243</v>
          </cell>
          <cell r="O74">
            <v>0.95021293163213605</v>
          </cell>
          <cell r="P74">
            <v>0.96122579216827797</v>
          </cell>
          <cell r="Q74">
            <v>0.96980261657768152</v>
          </cell>
          <cell r="R74">
            <v>0.97648225414399092</v>
          </cell>
          <cell r="S74">
            <v>0.98168436111126578</v>
          </cell>
          <cell r="T74">
            <v>0.98573576609100078</v>
          </cell>
          <cell r="U74">
            <v>0.98889100346175773</v>
          </cell>
          <cell r="V74">
            <v>0.99134830479687941</v>
          </cell>
          <cell r="W74">
            <v>0.99326205300091452</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A78" t="str">
            <v>Lighting</v>
          </cell>
          <cell r="B78" t="str">
            <v>Parking Lighting-NR</v>
          </cell>
          <cell r="C78" t="str">
            <v>LO12Med</v>
          </cell>
          <cell r="D78">
            <v>0.10937459468255628</v>
          </cell>
          <cell r="E78">
            <v>0.23437459468255628</v>
          </cell>
          <cell r="F78">
            <v>0.37109283803575166</v>
          </cell>
          <cell r="G78">
            <v>0.51409283803575168</v>
          </cell>
          <cell r="H78">
            <v>0.65142143068963099</v>
          </cell>
          <cell r="I78">
            <v>0.76586192456786373</v>
          </cell>
          <cell r="J78">
            <v>0.85169229497653831</v>
          </cell>
          <cell r="K78">
            <v>0.91021300207336175</v>
          </cell>
          <cell r="L78">
            <v>0.94678844400887652</v>
          </cell>
          <cell r="M78">
            <v>0.96788966051013492</v>
          </cell>
          <cell r="N78">
            <v>0.97919388363580917</v>
          </cell>
          <cell r="O78">
            <v>0.98484599519864635</v>
          </cell>
          <cell r="P78">
            <v>0.98749542249372613</v>
          </cell>
          <cell r="Q78">
            <v>0.98866428747684965</v>
          </cell>
          <cell r="R78">
            <v>0.98915131455315108</v>
          </cell>
          <cell r="S78">
            <v>0.98934356208327012</v>
          </cell>
          <cell r="T78">
            <v>0.98941565490706473</v>
          </cell>
          <cell r="U78">
            <v>0.98944140234413425</v>
          </cell>
          <cell r="V78">
            <v>0.9894501798794989</v>
          </cell>
          <cell r="W78">
            <v>0.98945304211929175</v>
          </cell>
        </row>
        <row r="79">
          <cell r="A79" t="str">
            <v>Lighting</v>
          </cell>
          <cell r="B79" t="str">
            <v>Luminaire Level Lighting Controls-Retro</v>
          </cell>
          <cell r="C79" t="str">
            <v>Retro5Med</v>
          </cell>
          <cell r="D79">
            <v>4.2999999999999997E-2</v>
          </cell>
          <cell r="E79">
            <v>5.279714228027832E-2</v>
          </cell>
          <cell r="F79">
            <v>6.4608251467478173E-2</v>
          </cell>
          <cell r="G79">
            <v>7.4999999999999997E-2</v>
          </cell>
          <cell r="H79">
            <v>8.5546997470333563E-2</v>
          </cell>
          <cell r="I79">
            <v>0.10001472303820647</v>
          </cell>
          <cell r="J79">
            <v>0.10971770435235073</v>
          </cell>
          <cell r="K79">
            <v>0.11208438511970376</v>
          </cell>
          <cell r="L79">
            <v>0.10562608162722853</v>
          </cell>
          <cell r="M79">
            <v>9.0794563997872335E-2</v>
          </cell>
          <cell r="N79">
            <v>7.0260666991849297E-2</v>
          </cell>
          <cell r="O79">
            <v>4.8218360404944538E-2</v>
          </cell>
          <cell r="P79">
            <v>2.8854234614640095E-2</v>
          </cell>
          <cell r="Q79">
            <v>1.4773964924806759E-2</v>
          </cell>
          <cell r="R79">
            <v>6.3385343681182649E-3</v>
          </cell>
          <cell r="S79">
            <v>2.2268577196306039E-3</v>
          </cell>
          <cell r="T79">
            <v>6.2471001963848583E-4</v>
          </cell>
          <cell r="U79">
            <v>1.3615841889635938E-4</v>
          </cell>
          <cell r="V79">
            <v>2.2380636622298944E-5</v>
          </cell>
          <cell r="W79">
            <v>2.68643837586513E-6</v>
          </cell>
        </row>
        <row r="80">
          <cell r="A80" t="str">
            <v>Motors/Drives</v>
          </cell>
          <cell r="B80" t="str">
            <v>ECM-VAV-New</v>
          </cell>
          <cell r="C80" t="str">
            <v>LO12Med</v>
          </cell>
          <cell r="D80">
            <v>0.10937459468255628</v>
          </cell>
          <cell r="E80">
            <v>0.23437459468255628</v>
          </cell>
          <cell r="F80">
            <v>0.37109283803575166</v>
          </cell>
          <cell r="G80">
            <v>0.51409283803575168</v>
          </cell>
          <cell r="H80">
            <v>0.65142143068963099</v>
          </cell>
          <cell r="I80">
            <v>0.76586192456786373</v>
          </cell>
          <cell r="J80">
            <v>0.85169229497653831</v>
          </cell>
          <cell r="K80">
            <v>0.91021300207336175</v>
          </cell>
          <cell r="L80">
            <v>0.94678844400887652</v>
          </cell>
          <cell r="M80">
            <v>0.96788966051013492</v>
          </cell>
          <cell r="N80">
            <v>0.97919388363580917</v>
          </cell>
          <cell r="O80">
            <v>0.98484599519864635</v>
          </cell>
          <cell r="P80">
            <v>0.98749542249372613</v>
          </cell>
          <cell r="Q80">
            <v>0.98866428747684965</v>
          </cell>
          <cell r="R80">
            <v>0.98915131455315108</v>
          </cell>
          <cell r="S80">
            <v>0.98934356208327012</v>
          </cell>
          <cell r="T80">
            <v>0.98941565490706473</v>
          </cell>
          <cell r="U80">
            <v>0.98944140234413425</v>
          </cell>
          <cell r="V80">
            <v>0.9894501798794989</v>
          </cell>
          <cell r="W80">
            <v>0.98945304211929175</v>
          </cell>
        </row>
        <row r="81">
          <cell r="A81" t="str">
            <v>Motors/Drives</v>
          </cell>
          <cell r="B81" t="str">
            <v>ECM-VAV-NR</v>
          </cell>
          <cell r="C81" t="str">
            <v>LO12Med</v>
          </cell>
          <cell r="D81">
            <v>0.10937459468255628</v>
          </cell>
          <cell r="E81">
            <v>0.23437459468255628</v>
          </cell>
          <cell r="F81">
            <v>0.37109283803575166</v>
          </cell>
          <cell r="G81">
            <v>0.51409283803575168</v>
          </cell>
          <cell r="H81">
            <v>0.65142143068963099</v>
          </cell>
          <cell r="I81">
            <v>0.76586192456786373</v>
          </cell>
          <cell r="J81">
            <v>0.85169229497653831</v>
          </cell>
          <cell r="K81">
            <v>0.91021300207336175</v>
          </cell>
          <cell r="L81">
            <v>0.94678844400887652</v>
          </cell>
          <cell r="M81">
            <v>0.96788966051013492</v>
          </cell>
          <cell r="N81">
            <v>0.97919388363580917</v>
          </cell>
          <cell r="O81">
            <v>0.98484599519864635</v>
          </cell>
          <cell r="P81">
            <v>0.98749542249372613</v>
          </cell>
          <cell r="Q81">
            <v>0.98866428747684965</v>
          </cell>
          <cell r="R81">
            <v>0.98915131455315108</v>
          </cell>
          <cell r="S81">
            <v>0.98934356208327012</v>
          </cell>
          <cell r="T81">
            <v>0.98941565490706473</v>
          </cell>
          <cell r="U81">
            <v>0.98944140234413425</v>
          </cell>
          <cell r="V81">
            <v>0.9894501798794989</v>
          </cell>
          <cell r="W81">
            <v>0.98945304211929175</v>
          </cell>
        </row>
        <row r="82">
          <cell r="A82" t="str">
            <v>Motors/Drives</v>
          </cell>
          <cell r="B82" t="str">
            <v>Pool pumps-Retro</v>
          </cell>
          <cell r="C82" t="str">
            <v>Retro20Fast</v>
          </cell>
          <cell r="D82">
            <v>0.22119921692859512</v>
          </cell>
          <cell r="E82">
            <v>0.17227012335877145</v>
          </cell>
          <cell r="F82">
            <v>0.13416410697161874</v>
          </cell>
          <cell r="G82">
            <v>0.10448711156957236</v>
          </cell>
          <cell r="H82">
            <v>8.1374644311252187E-2</v>
          </cell>
          <cell r="I82">
            <v>6.3374636711760357E-2</v>
          </cell>
          <cell r="J82">
            <v>4.9356216697984623E-2</v>
          </cell>
          <cell r="K82">
            <v>3.8438660213832465E-2</v>
          </cell>
          <cell r="L82">
            <v>2.9936058674748356E-2</v>
          </cell>
          <cell r="M82">
            <v>2.3314225937965505E-2</v>
          </cell>
          <cell r="N82">
            <v>1.8157137417191271E-2</v>
          </cell>
          <cell r="O82">
            <v>1.4140792838843619E-2</v>
          </cell>
          <cell r="P82">
            <v>1.1012860536141922E-2</v>
          </cell>
          <cell r="Q82">
            <v>8.5768244094035495E-3</v>
          </cell>
          <cell r="R82">
            <v>6.6796375663094043E-3</v>
          </cell>
          <cell r="S82">
            <v>5.2021069672748554E-3</v>
          </cell>
          <cell r="T82">
            <v>4.051404979734996E-3</v>
          </cell>
          <cell r="U82">
            <v>3.1552373707569581E-3</v>
          </cell>
          <cell r="V82">
            <v>2.4573013351216755E-3</v>
          </cell>
          <cell r="W82">
            <v>1.913748204035115E-3</v>
          </cell>
        </row>
        <row r="83">
          <cell r="A83" t="str">
            <v>Motors/Drives</v>
          </cell>
          <cell r="B83" t="str">
            <v>MotorsRewind-New</v>
          </cell>
          <cell r="C83" t="str">
            <v>LO12Med</v>
          </cell>
          <cell r="D83">
            <v>0.10937459468255628</v>
          </cell>
          <cell r="E83">
            <v>0.23437459468255628</v>
          </cell>
          <cell r="F83">
            <v>0.37109283803575166</v>
          </cell>
          <cell r="G83">
            <v>0.51409283803575168</v>
          </cell>
          <cell r="H83">
            <v>0.65142143068963099</v>
          </cell>
          <cell r="I83">
            <v>0.76586192456786373</v>
          </cell>
          <cell r="J83">
            <v>0.85169229497653831</v>
          </cell>
          <cell r="K83">
            <v>0.91021300207336175</v>
          </cell>
          <cell r="L83">
            <v>0.94678844400887652</v>
          </cell>
          <cell r="M83">
            <v>0.96788966051013492</v>
          </cell>
          <cell r="N83">
            <v>0.97919388363580917</v>
          </cell>
          <cell r="O83">
            <v>0.98484599519864635</v>
          </cell>
          <cell r="P83">
            <v>0.98749542249372613</v>
          </cell>
          <cell r="Q83">
            <v>0.98866428747684965</v>
          </cell>
          <cell r="R83">
            <v>0.98915131455315108</v>
          </cell>
          <cell r="S83">
            <v>0.98934356208327012</v>
          </cell>
          <cell r="T83">
            <v>0.98941565490706473</v>
          </cell>
          <cell r="U83">
            <v>0.98944140234413425</v>
          </cell>
          <cell r="V83">
            <v>0.9894501798794989</v>
          </cell>
          <cell r="W83">
            <v>0.98945304211929175</v>
          </cell>
        </row>
        <row r="84">
          <cell r="A84" t="str">
            <v>Motors/Drives</v>
          </cell>
          <cell r="B84" t="str">
            <v>MotorsRewind-NR</v>
          </cell>
          <cell r="C84" t="str">
            <v>LO12Med</v>
          </cell>
          <cell r="D84">
            <v>0.10937459468255628</v>
          </cell>
          <cell r="E84">
            <v>0.23437459468255628</v>
          </cell>
          <cell r="F84">
            <v>0.37109283803575166</v>
          </cell>
          <cell r="G84">
            <v>0.51409283803575168</v>
          </cell>
          <cell r="H84">
            <v>0.65142143068963099</v>
          </cell>
          <cell r="I84">
            <v>0.76586192456786373</v>
          </cell>
          <cell r="J84">
            <v>0.85169229497653831</v>
          </cell>
          <cell r="K84">
            <v>0.91021300207336175</v>
          </cell>
          <cell r="L84">
            <v>0.94678844400887652</v>
          </cell>
          <cell r="M84">
            <v>0.96788966051013492</v>
          </cell>
          <cell r="N84">
            <v>0.97919388363580917</v>
          </cell>
          <cell r="O84">
            <v>0.98484599519864635</v>
          </cell>
          <cell r="P84">
            <v>0.98749542249372613</v>
          </cell>
          <cell r="Q84">
            <v>0.98866428747684965</v>
          </cell>
          <cell r="R84">
            <v>0.98915131455315108</v>
          </cell>
          <cell r="S84">
            <v>0.98934356208327012</v>
          </cell>
          <cell r="T84">
            <v>0.98941565490706473</v>
          </cell>
          <cell r="U84">
            <v>0.98944140234413425</v>
          </cell>
          <cell r="V84">
            <v>0.9894501798794989</v>
          </cell>
          <cell r="W84">
            <v>0.98945304211929175</v>
          </cell>
        </row>
        <row r="85">
          <cell r="A85" t="str">
            <v>Process Loads</v>
          </cell>
          <cell r="B85" t="str">
            <v>Municipal Sewage Treatment-Retro</v>
          </cell>
          <cell r="C85" t="str">
            <v>Retro20Fast</v>
          </cell>
          <cell r="D85">
            <v>0.22119921692859512</v>
          </cell>
          <cell r="E85">
            <v>0.17227012335877145</v>
          </cell>
          <cell r="F85">
            <v>0.13416410697161874</v>
          </cell>
          <cell r="G85">
            <v>0.10448711156957236</v>
          </cell>
          <cell r="H85">
            <v>8.1374644311252187E-2</v>
          </cell>
          <cell r="I85">
            <v>6.3374636711760357E-2</v>
          </cell>
          <cell r="J85">
            <v>4.9356216697984623E-2</v>
          </cell>
          <cell r="K85">
            <v>3.8438660213832465E-2</v>
          </cell>
          <cell r="L85">
            <v>2.9936058674748356E-2</v>
          </cell>
          <cell r="M85">
            <v>2.3314225937965505E-2</v>
          </cell>
          <cell r="N85">
            <v>1.8157137417191271E-2</v>
          </cell>
          <cell r="O85">
            <v>1.4140792838843619E-2</v>
          </cell>
          <cell r="P85">
            <v>1.1012860536141922E-2</v>
          </cell>
          <cell r="Q85">
            <v>8.5768244094035495E-3</v>
          </cell>
          <cell r="R85">
            <v>6.6796375663094043E-3</v>
          </cell>
          <cell r="S85">
            <v>5.2021069672748554E-3</v>
          </cell>
          <cell r="T85">
            <v>4.051404979734996E-3</v>
          </cell>
          <cell r="U85">
            <v>3.1552373707569581E-3</v>
          </cell>
          <cell r="V85">
            <v>2.4573013351216755E-3</v>
          </cell>
          <cell r="W85">
            <v>1.913748204035115E-3</v>
          </cell>
        </row>
        <row r="86">
          <cell r="A86" t="str">
            <v>Process Loads</v>
          </cell>
          <cell r="B86" t="str">
            <v>Municipal Water Supply-Retro</v>
          </cell>
          <cell r="C86" t="str">
            <v>Retro20Fast</v>
          </cell>
          <cell r="D86">
            <v>0.22119921692859512</v>
          </cell>
          <cell r="E86">
            <v>0.17227012335877145</v>
          </cell>
          <cell r="F86">
            <v>0.13416410697161874</v>
          </cell>
          <cell r="G86">
            <v>0.10448711156957236</v>
          </cell>
          <cell r="H86">
            <v>8.1374644311252187E-2</v>
          </cell>
          <cell r="I86">
            <v>6.3374636711760357E-2</v>
          </cell>
          <cell r="J86">
            <v>4.9356216697984623E-2</v>
          </cell>
          <cell r="K86">
            <v>3.8438660213832465E-2</v>
          </cell>
          <cell r="L86">
            <v>2.9936058674748356E-2</v>
          </cell>
          <cell r="M86">
            <v>2.3314225937965505E-2</v>
          </cell>
          <cell r="N86">
            <v>1.8157137417191271E-2</v>
          </cell>
          <cell r="O86">
            <v>1.4140792838843619E-2</v>
          </cell>
          <cell r="P86">
            <v>1.1012860536141922E-2</v>
          </cell>
          <cell r="Q86">
            <v>8.5768244094035495E-3</v>
          </cell>
          <cell r="R86">
            <v>6.6796375663094043E-3</v>
          </cell>
          <cell r="S86">
            <v>5.2021069672748554E-3</v>
          </cell>
          <cell r="T86">
            <v>4.051404979734996E-3</v>
          </cell>
          <cell r="U86">
            <v>3.1552373707569581E-3</v>
          </cell>
          <cell r="V86">
            <v>2.4573013351216755E-3</v>
          </cell>
          <cell r="W86">
            <v>1.913748204035115E-3</v>
          </cell>
        </row>
        <row r="87">
          <cell r="A87" t="str">
            <v>Process Loads</v>
          </cell>
          <cell r="B87" t="str">
            <v>Engine Generator Block Heaters-Retro</v>
          </cell>
          <cell r="C87" t="str">
            <v>Retro20Fast</v>
          </cell>
          <cell r="D87">
            <v>0.22119921692859512</v>
          </cell>
          <cell r="E87">
            <v>0.17227012335877145</v>
          </cell>
          <cell r="F87">
            <v>0.13416410697161874</v>
          </cell>
          <cell r="G87">
            <v>0.10448711156957236</v>
          </cell>
          <cell r="H87">
            <v>8.1374644311252187E-2</v>
          </cell>
          <cell r="I87">
            <v>6.3374636711760357E-2</v>
          </cell>
          <cell r="J87">
            <v>4.9356216697984623E-2</v>
          </cell>
          <cell r="K87">
            <v>3.8438660213832465E-2</v>
          </cell>
          <cell r="L87">
            <v>2.9936058674748356E-2</v>
          </cell>
          <cell r="M87">
            <v>2.3314225937965505E-2</v>
          </cell>
          <cell r="N87">
            <v>1.8157137417191271E-2</v>
          </cell>
          <cell r="O87">
            <v>1.4140792838843619E-2</v>
          </cell>
          <cell r="P87">
            <v>1.1012860536141922E-2</v>
          </cell>
          <cell r="Q87">
            <v>8.5768244094035495E-3</v>
          </cell>
          <cell r="R87">
            <v>6.6796375663094043E-3</v>
          </cell>
          <cell r="S87">
            <v>5.2021069672748554E-3</v>
          </cell>
          <cell r="T87">
            <v>4.051404979734996E-3</v>
          </cell>
          <cell r="U87">
            <v>3.1552373707569581E-3</v>
          </cell>
          <cell r="V87">
            <v>2.4573013351216755E-3</v>
          </cell>
          <cell r="W87">
            <v>1.913748204035115E-3</v>
          </cell>
        </row>
        <row r="88">
          <cell r="A88" t="str">
            <v>Refrigeration</v>
          </cell>
          <cell r="B88" t="str">
            <v>Grocery Refrigeration Bundle-Retro</v>
          </cell>
          <cell r="C88" t="str">
            <v>RetroEven20</v>
          </cell>
          <cell r="D88">
            <v>0.05</v>
          </cell>
          <cell r="E88">
            <v>0.05</v>
          </cell>
          <cell r="F88">
            <v>0.05</v>
          </cell>
          <cell r="G88">
            <v>0.05</v>
          </cell>
          <cell r="H88">
            <v>0.05</v>
          </cell>
          <cell r="I88">
            <v>0.05</v>
          </cell>
          <cell r="J88">
            <v>0.05</v>
          </cell>
          <cell r="K88">
            <v>0.05</v>
          </cell>
          <cell r="L88">
            <v>0.05</v>
          </cell>
          <cell r="M88">
            <v>0.05</v>
          </cell>
          <cell r="N88">
            <v>0.05</v>
          </cell>
          <cell r="O88">
            <v>0.05</v>
          </cell>
          <cell r="P88">
            <v>0.05</v>
          </cell>
          <cell r="Q88">
            <v>0.05</v>
          </cell>
          <cell r="R88">
            <v>0.05</v>
          </cell>
          <cell r="S88">
            <v>0.05</v>
          </cell>
          <cell r="T88">
            <v>0.05</v>
          </cell>
          <cell r="U88">
            <v>0.05</v>
          </cell>
          <cell r="V88">
            <v>0.05</v>
          </cell>
          <cell r="W88">
            <v>0.05</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A92" t="str">
            <v>Refrigeration</v>
          </cell>
          <cell r="B92" t="str">
            <v>Water Cooler Controls-Retro</v>
          </cell>
          <cell r="C92" t="str">
            <v>Retro5Med</v>
          </cell>
          <cell r="D92">
            <v>4.2999999999999997E-2</v>
          </cell>
          <cell r="E92">
            <v>5.279714228027832E-2</v>
          </cell>
          <cell r="F92">
            <v>6.4608251467478173E-2</v>
          </cell>
          <cell r="G92">
            <v>7.4999999999999997E-2</v>
          </cell>
          <cell r="H92">
            <v>8.5546997470333563E-2</v>
          </cell>
          <cell r="I92">
            <v>0.10001472303820647</v>
          </cell>
          <cell r="J92">
            <v>0.10971770435235073</v>
          </cell>
          <cell r="K92">
            <v>0.11208438511970376</v>
          </cell>
          <cell r="L92">
            <v>0.10562608162722853</v>
          </cell>
          <cell r="M92">
            <v>9.0794563997872335E-2</v>
          </cell>
          <cell r="N92">
            <v>7.0260666991849297E-2</v>
          </cell>
          <cell r="O92">
            <v>4.8218360404944538E-2</v>
          </cell>
          <cell r="P92">
            <v>2.8854234614640095E-2</v>
          </cell>
          <cell r="Q92">
            <v>1.4773964924806759E-2</v>
          </cell>
          <cell r="R92">
            <v>6.3385343681182649E-3</v>
          </cell>
          <cell r="S92">
            <v>2.2268577196306039E-3</v>
          </cell>
          <cell r="T92">
            <v>6.2471001963848583E-4</v>
          </cell>
          <cell r="U92">
            <v>1.3615841889635938E-4</v>
          </cell>
          <cell r="V92">
            <v>2.2380636622298944E-5</v>
          </cell>
          <cell r="W92">
            <v>2.68643837586513E-6</v>
          </cell>
        </row>
        <row r="93">
          <cell r="A93" t="str">
            <v>Water Heating</v>
          </cell>
          <cell r="B93" t="str">
            <v>WHTanks-New</v>
          </cell>
          <cell r="C93" t="str">
            <v>LO12Med</v>
          </cell>
          <cell r="D93">
            <v>0.10937459468255628</v>
          </cell>
          <cell r="E93">
            <v>0.23437459468255628</v>
          </cell>
          <cell r="F93">
            <v>0.37109283803575166</v>
          </cell>
          <cell r="G93">
            <v>0.51409283803575168</v>
          </cell>
          <cell r="H93">
            <v>0.65142143068963099</v>
          </cell>
          <cell r="I93">
            <v>0.76586192456786373</v>
          </cell>
          <cell r="J93">
            <v>0.85169229497653831</v>
          </cell>
          <cell r="K93">
            <v>0.91021300207336175</v>
          </cell>
          <cell r="L93">
            <v>0.94678844400887652</v>
          </cell>
          <cell r="M93">
            <v>0.96788966051013492</v>
          </cell>
          <cell r="N93">
            <v>0.97919388363580917</v>
          </cell>
          <cell r="O93">
            <v>0.98484599519864635</v>
          </cell>
          <cell r="P93">
            <v>0.98749542249372613</v>
          </cell>
          <cell r="Q93">
            <v>0.98866428747684965</v>
          </cell>
          <cell r="R93">
            <v>0.98915131455315108</v>
          </cell>
          <cell r="S93">
            <v>0.98934356208327012</v>
          </cell>
          <cell r="T93">
            <v>0.98941565490706473</v>
          </cell>
          <cell r="U93">
            <v>0.98944140234413425</v>
          </cell>
          <cell r="V93">
            <v>0.9894501798794989</v>
          </cell>
          <cell r="W93">
            <v>0.98945304211929175</v>
          </cell>
        </row>
        <row r="94">
          <cell r="A94" t="str">
            <v>Water Heating</v>
          </cell>
          <cell r="B94" t="str">
            <v>WHTanks-NR</v>
          </cell>
          <cell r="C94" t="str">
            <v>LO12Med</v>
          </cell>
          <cell r="D94">
            <v>0.10937459468255628</v>
          </cell>
          <cell r="E94">
            <v>0.23437459468255628</v>
          </cell>
          <cell r="F94">
            <v>0.37109283803575166</v>
          </cell>
          <cell r="G94">
            <v>0.51409283803575168</v>
          </cell>
          <cell r="H94">
            <v>0.65142143068963099</v>
          </cell>
          <cell r="I94">
            <v>0.76586192456786373</v>
          </cell>
          <cell r="J94">
            <v>0.85169229497653831</v>
          </cell>
          <cell r="K94">
            <v>0.91021300207336175</v>
          </cell>
          <cell r="L94">
            <v>0.94678844400887652</v>
          </cell>
          <cell r="M94">
            <v>0.96788966051013492</v>
          </cell>
          <cell r="N94">
            <v>0.97919388363580917</v>
          </cell>
          <cell r="O94">
            <v>0.98484599519864635</v>
          </cell>
          <cell r="P94">
            <v>0.98749542249372613</v>
          </cell>
          <cell r="Q94">
            <v>0.98866428747684965</v>
          </cell>
          <cell r="R94">
            <v>0.98915131455315108</v>
          </cell>
          <cell r="S94">
            <v>0.98934356208327012</v>
          </cell>
          <cell r="T94">
            <v>0.98941565490706473</v>
          </cell>
          <cell r="U94">
            <v>0.98944140234413425</v>
          </cell>
          <cell r="V94">
            <v>0.9894501798794989</v>
          </cell>
          <cell r="W94">
            <v>0.98945304211929175</v>
          </cell>
        </row>
        <row r="95">
          <cell r="A95" t="str">
            <v>Water Heating</v>
          </cell>
          <cell r="B95" t="str">
            <v>Appliances - Clothes Washers-NR</v>
          </cell>
          <cell r="C95" t="str">
            <v>Retro20Fast</v>
          </cell>
          <cell r="D95">
            <v>0.22119921692859512</v>
          </cell>
          <cell r="E95">
            <v>0.17227012335877145</v>
          </cell>
          <cell r="F95">
            <v>0.13416410697161874</v>
          </cell>
          <cell r="G95">
            <v>0.10448711156957236</v>
          </cell>
          <cell r="H95">
            <v>8.1374644311252187E-2</v>
          </cell>
          <cell r="I95">
            <v>6.3374636711760357E-2</v>
          </cell>
          <cell r="J95">
            <v>4.9356216697984623E-2</v>
          </cell>
          <cell r="K95">
            <v>3.8438660213832465E-2</v>
          </cell>
          <cell r="L95">
            <v>2.9936058674748356E-2</v>
          </cell>
          <cell r="M95">
            <v>2.3314225937965505E-2</v>
          </cell>
          <cell r="N95">
            <v>1.8157137417191271E-2</v>
          </cell>
          <cell r="O95">
            <v>1.4140792838843619E-2</v>
          </cell>
          <cell r="P95">
            <v>1.1012860536141922E-2</v>
          </cell>
          <cell r="Q95">
            <v>8.5768244094035495E-3</v>
          </cell>
          <cell r="R95">
            <v>6.6796375663094043E-3</v>
          </cell>
          <cell r="S95">
            <v>5.2021069672748554E-3</v>
          </cell>
          <cell r="T95">
            <v>4.051404979734996E-3</v>
          </cell>
          <cell r="U95">
            <v>3.1552373707569581E-3</v>
          </cell>
          <cell r="V95">
            <v>2.4573013351216755E-3</v>
          </cell>
          <cell r="W95">
            <v>1.913748204035115E-3</v>
          </cell>
        </row>
        <row r="96">
          <cell r="A96" t="str">
            <v>Water Heating</v>
          </cell>
          <cell r="B96" t="str">
            <v>Showerheads-Retro</v>
          </cell>
          <cell r="C96" t="str">
            <v>Retro20Fast</v>
          </cell>
          <cell r="D96">
            <v>0.22119921692859512</v>
          </cell>
          <cell r="E96">
            <v>0.17227012335877145</v>
          </cell>
          <cell r="F96">
            <v>0.13416410697161874</v>
          </cell>
          <cell r="G96">
            <v>0.10448711156957236</v>
          </cell>
          <cell r="H96">
            <v>8.1374644311252187E-2</v>
          </cell>
          <cell r="I96">
            <v>6.3374636711760357E-2</v>
          </cell>
          <cell r="J96">
            <v>4.9356216697984623E-2</v>
          </cell>
          <cell r="K96">
            <v>3.8438660213832465E-2</v>
          </cell>
          <cell r="L96">
            <v>2.9936058674748356E-2</v>
          </cell>
          <cell r="M96">
            <v>2.3314225937965505E-2</v>
          </cell>
          <cell r="N96">
            <v>1.8157137417191271E-2</v>
          </cell>
          <cell r="O96">
            <v>1.4140792838843619E-2</v>
          </cell>
          <cell r="P96">
            <v>1.1012860536141922E-2</v>
          </cell>
          <cell r="Q96">
            <v>8.5768244094035495E-3</v>
          </cell>
          <cell r="R96">
            <v>6.6796375663094043E-3</v>
          </cell>
          <cell r="S96">
            <v>5.2021069672748554E-3</v>
          </cell>
          <cell r="T96">
            <v>4.051404979734996E-3</v>
          </cell>
          <cell r="U96">
            <v>3.1552373707569581E-3</v>
          </cell>
          <cell r="V96">
            <v>2.4573013351216755E-3</v>
          </cell>
          <cell r="W96">
            <v>1.913748204035115E-3</v>
          </cell>
        </row>
        <row r="97">
          <cell r="A97" t="str">
            <v>Water Heating</v>
          </cell>
          <cell r="B97" t="str">
            <v>Water Heating - GFHX-New</v>
          </cell>
          <cell r="C97" t="str">
            <v>Retro20Fast</v>
          </cell>
          <cell r="D97">
            <v>0.22119921692859512</v>
          </cell>
          <cell r="E97">
            <v>0.17227012335877145</v>
          </cell>
          <cell r="F97">
            <v>0.13416410697161874</v>
          </cell>
          <cell r="G97">
            <v>0.10448711156957236</v>
          </cell>
          <cell r="H97">
            <v>8.1374644311252187E-2</v>
          </cell>
          <cell r="I97">
            <v>6.3374636711760357E-2</v>
          </cell>
          <cell r="J97">
            <v>4.9356216697984623E-2</v>
          </cell>
          <cell r="K97">
            <v>3.8438660213832465E-2</v>
          </cell>
          <cell r="L97">
            <v>2.9936058674748356E-2</v>
          </cell>
          <cell r="M97">
            <v>2.3314225937965505E-2</v>
          </cell>
          <cell r="N97">
            <v>1.8157137417191271E-2</v>
          </cell>
          <cell r="O97">
            <v>1.4140792838843619E-2</v>
          </cell>
          <cell r="P97">
            <v>1.1012860536141922E-2</v>
          </cell>
          <cell r="Q97">
            <v>8.5768244094035495E-3</v>
          </cell>
          <cell r="R97">
            <v>6.6796375663094043E-3</v>
          </cell>
          <cell r="S97">
            <v>5.2021069672748554E-3</v>
          </cell>
          <cell r="T97">
            <v>4.051404979734996E-3</v>
          </cell>
          <cell r="U97">
            <v>3.1552373707569581E-3</v>
          </cell>
          <cell r="V97">
            <v>2.4573013351216755E-3</v>
          </cell>
          <cell r="W97">
            <v>1.913748204035115E-3</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A99" t="str">
            <v>Water Heating</v>
          </cell>
          <cell r="B99" t="str">
            <v>Central HPWH MF-Retro</v>
          </cell>
          <cell r="C99" t="str">
            <v>Retro20Fast</v>
          </cell>
          <cell r="D99">
            <v>0.22119921692859512</v>
          </cell>
          <cell r="E99">
            <v>0.17227012335877145</v>
          </cell>
          <cell r="F99">
            <v>0.13416410697161874</v>
          </cell>
          <cell r="G99">
            <v>0.10448711156957236</v>
          </cell>
          <cell r="H99">
            <v>8.1374644311252187E-2</v>
          </cell>
          <cell r="I99">
            <v>6.3374636711760357E-2</v>
          </cell>
          <cell r="J99">
            <v>4.9356216697984623E-2</v>
          </cell>
          <cell r="K99">
            <v>3.8438660213832465E-2</v>
          </cell>
          <cell r="L99">
            <v>2.9936058674748356E-2</v>
          </cell>
          <cell r="M99">
            <v>2.3314225937965505E-2</v>
          </cell>
          <cell r="N99">
            <v>1.8157137417191271E-2</v>
          </cell>
          <cell r="O99">
            <v>1.4140792838843619E-2</v>
          </cell>
          <cell r="P99">
            <v>1.1012860536141922E-2</v>
          </cell>
          <cell r="Q99">
            <v>8.5768244094035495E-3</v>
          </cell>
          <cell r="R99">
            <v>6.6796375663094043E-3</v>
          </cell>
          <cell r="S99">
            <v>5.2021069672748554E-3</v>
          </cell>
          <cell r="T99">
            <v>4.051404979734996E-3</v>
          </cell>
          <cell r="U99">
            <v>3.1552373707569581E-3</v>
          </cell>
          <cell r="V99">
            <v>2.4573013351216755E-3</v>
          </cell>
          <cell r="W99">
            <v>1.913748204035115E-3</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B101" t="str">
            <v>HPLowPowerGSFL-NR</v>
          </cell>
          <cell r="C101" t="str">
            <v>LO20Fast</v>
          </cell>
          <cell r="D101">
            <v>0.22119921692859512</v>
          </cell>
          <cell r="E101">
            <v>0.39346934028736658</v>
          </cell>
          <cell r="F101">
            <v>0.52763344725898531</v>
          </cell>
          <cell r="G101">
            <v>0.63212055882855767</v>
          </cell>
          <cell r="H101">
            <v>0.71349520313980985</v>
          </cell>
          <cell r="I101">
            <v>0.77686983985157021</v>
          </cell>
          <cell r="J101">
            <v>0.82622605654955483</v>
          </cell>
          <cell r="K101">
            <v>0.8646647167633873</v>
          </cell>
          <cell r="L101">
            <v>0.89460077543813565</v>
          </cell>
          <cell r="M101">
            <v>0.91791500137610116</v>
          </cell>
          <cell r="N101">
            <v>0.93607213879329243</v>
          </cell>
          <cell r="O101">
            <v>0.95021293163213605</v>
          </cell>
          <cell r="P101">
            <v>0.96122579216827797</v>
          </cell>
          <cell r="Q101">
            <v>0.96980261657768152</v>
          </cell>
          <cell r="R101">
            <v>0.97648225414399092</v>
          </cell>
          <cell r="S101">
            <v>0.98168436111126578</v>
          </cell>
          <cell r="T101">
            <v>0.98573576609100078</v>
          </cell>
          <cell r="U101">
            <v>0.98889100346175773</v>
          </cell>
          <cell r="V101">
            <v>0.99134830479687941</v>
          </cell>
          <cell r="W101">
            <v>0.99326205300091452</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efreshError="1"/>
      <sheetData sheetId="9" refreshError="1"/>
      <sheetData sheetId="10" refreshError="1"/>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0.18010901567330029</v>
          </cell>
          <cell r="F26">
            <v>0.2530928144049488</v>
          </cell>
          <cell r="G26">
            <v>0.2530928144049488</v>
          </cell>
          <cell r="H26">
            <v>0.2530928144049488</v>
          </cell>
          <cell r="I26">
            <v>0.2530928144049488</v>
          </cell>
          <cell r="J26">
            <v>0.45489304544728093</v>
          </cell>
          <cell r="K26">
            <v>0.45489304544728093</v>
          </cell>
          <cell r="L26">
            <v>0.68364721407456519</v>
          </cell>
          <cell r="M26">
            <v>0.20656505403266429</v>
          </cell>
          <cell r="N26">
            <v>0.20656505403266429</v>
          </cell>
          <cell r="O26">
            <v>5.8610362131589246E-2</v>
          </cell>
          <cell r="P26">
            <v>0.68482020855141457</v>
          </cell>
          <cell r="Q26">
            <v>0.53</v>
          </cell>
          <cell r="R26">
            <v>0.53</v>
          </cell>
          <cell r="S26">
            <v>0.27379566641599334</v>
          </cell>
          <cell r="T26">
            <v>0.46120223430256424</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0.72977881629252517</v>
          </cell>
          <cell r="D74">
            <v>0.46635610541382266</v>
          </cell>
          <cell r="E74">
            <v>0.18010901567330029</v>
          </cell>
          <cell r="F74">
            <v>0.2530928144049488</v>
          </cell>
          <cell r="G74">
            <v>0.2530928144049488</v>
          </cell>
          <cell r="H74">
            <v>0.2530928144049488</v>
          </cell>
          <cell r="I74">
            <v>0.2530928144049488</v>
          </cell>
          <cell r="J74">
            <v>0.45489304544728093</v>
          </cell>
          <cell r="K74">
            <v>0.45489304544728093</v>
          </cell>
          <cell r="L74">
            <v>0.68364721407456519</v>
          </cell>
          <cell r="M74">
            <v>0.20656505403266429</v>
          </cell>
          <cell r="N74">
            <v>0.20656505403266429</v>
          </cell>
          <cell r="O74">
            <v>5.8610362131589246E-2</v>
          </cell>
          <cell r="P74">
            <v>0.68482020855141457</v>
          </cell>
          <cell r="Q74">
            <v>0.53</v>
          </cell>
          <cell r="R74">
            <v>0.53</v>
          </cell>
          <cell r="S74">
            <v>0.27379566641599334</v>
          </cell>
          <cell r="T74">
            <v>0.46120223430256424</v>
          </cell>
          <cell r="U74" t="str">
            <v>Used for the Com-EM measure</v>
          </cell>
          <cell r="Y74" t="str">
            <v>Grand Total</v>
          </cell>
        </row>
        <row r="75">
          <cell r="B75" t="str">
            <v>BuiltUp%ACT</v>
          </cell>
          <cell r="C75">
            <v>0.54488826616667041</v>
          </cell>
          <cell r="F75">
            <v>0.2530928144049488</v>
          </cell>
          <cell r="J75">
            <v>0.45489304544728093</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0.76153165389450173</v>
          </cell>
          <cell r="D89">
            <v>0.30073914524177386</v>
          </cell>
          <cell r="E89">
            <v>1.1359292164334371</v>
          </cell>
          <cell r="F89">
            <v>0.6263769264185407</v>
          </cell>
          <cell r="G89">
            <v>5.9822174868305114</v>
          </cell>
          <cell r="H89">
            <v>0.14273935163045462</v>
          </cell>
          <cell r="I89">
            <v>1.788329150005399</v>
          </cell>
          <cell r="J89">
            <v>0.87933859533450087</v>
          </cell>
          <cell r="K89">
            <v>0.87302047036538133</v>
          </cell>
          <cell r="L89">
            <v>0.54576541658209587</v>
          </cell>
          <cell r="M89">
            <v>0.76125181103107264</v>
          </cell>
          <cell r="N89">
            <v>1.2711829434238073</v>
          </cell>
          <cell r="O89">
            <v>0.77847937636462106</v>
          </cell>
          <cell r="P89">
            <v>0.79264014660550641</v>
          </cell>
          <cell r="Q89">
            <v>0.56873556010588189</v>
          </cell>
          <cell r="R89">
            <v>0.97419410677203033</v>
          </cell>
          <cell r="S89">
            <v>0.34099838347588574</v>
          </cell>
          <cell r="T89">
            <v>0.74814105584849844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efreshError="1"/>
      <sheetData sheetId="13" refreshError="1"/>
      <sheetData sheetId="14" refreshError="1"/>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SC-Retro"/>
      <sheetName val="M_Input_Out"/>
      <sheetName val="M_Input"/>
      <sheetName val="M_Input(Fixture)_Out"/>
      <sheetName val="M_Input(Fixture)"/>
      <sheetName val="M_Input(Fixt wo OM)_Out"/>
      <sheetName val="M_Input(Fixt wo OM)"/>
      <sheetName val="M_Weight"/>
      <sheetName val="Watt Allocation"/>
      <sheetName val="Savings and Cost Analysis"/>
      <sheetName val="Reference Fixtures"/>
      <sheetName val="DOE2014 Sales Pen"/>
      <sheetName val="CBSA Data"/>
      <sheetName val="Approach"/>
      <sheetName val="ETO Cost Data"/>
      <sheetName val="Sheet1"/>
      <sheetName val="References"/>
      <sheetName val="ToDo7P"/>
    </sheetNames>
    <sheetDataSet>
      <sheetData sheetId="0"/>
      <sheetData sheetId="1"/>
      <sheetData sheetId="2">
        <row r="62">
          <cell r="D62">
            <v>1000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OG"/>
      <sheetName val="Pop Forecast (Base Case)"/>
      <sheetName val="Res Forecast (Base Case)"/>
      <sheetName val="Res Forecast (Low)"/>
      <sheetName val="Res Forecast (High)"/>
      <sheetName val="Com Forecast (Low)"/>
      <sheetName val="Com Forecast (Base Case)"/>
      <sheetName val="Com Forecast (High)"/>
      <sheetName val="Ind Forecast (Base Case)"/>
      <sheetName val="Ag Forecast (Base Case)"/>
      <sheetName val="DEI (Base Case)"/>
      <sheetName val="Pop Forecast (High Case)"/>
      <sheetName val="Pop Forecast (Low Case)"/>
      <sheetName val="7P Forecasts D2"/>
      <sheetName val="ProCost 6th Plan Inputs"/>
    </sheetNames>
    <sheetDataSet>
      <sheetData sheetId="0"/>
      <sheetData sheetId="1">
        <row r="5">
          <cell r="B5" t="str">
            <v>Abrev</v>
          </cell>
        </row>
      </sheetData>
      <sheetData sheetId="2"/>
      <sheetData sheetId="3"/>
      <sheetData sheetId="4"/>
      <sheetData sheetId="5"/>
      <sheetData sheetId="6">
        <row r="169">
          <cell r="AJ169">
            <v>7.6709643450757197</v>
          </cell>
          <cell r="AK169">
            <v>5.8445811883759733</v>
          </cell>
          <cell r="AL169">
            <v>5.7786062646387562</v>
          </cell>
          <cell r="AM169">
            <v>6.7569913347908033</v>
          </cell>
          <cell r="AN169">
            <v>6.5132026775878771</v>
          </cell>
          <cell r="AO169">
            <v>5.3307390281831957</v>
          </cell>
          <cell r="AP169">
            <v>6.7812586764082141</v>
          </cell>
          <cell r="AQ169">
            <v>5.9125558810655248</v>
          </cell>
          <cell r="AR169">
            <v>5.7430372053626932</v>
          </cell>
          <cell r="AS169">
            <v>6.4749633493176253</v>
          </cell>
          <cell r="AT169">
            <v>6.4768884623702654</v>
          </cell>
          <cell r="AU169">
            <v>7.0792733845003442</v>
          </cell>
          <cell r="AV169">
            <v>7.7467406337154241</v>
          </cell>
          <cell r="AW169">
            <v>7.066522225231517</v>
          </cell>
          <cell r="AX169">
            <v>7.6743390482001148</v>
          </cell>
          <cell r="AY169">
            <v>7.4998921551718771</v>
          </cell>
          <cell r="AZ169">
            <v>7.3752104129889053</v>
          </cell>
          <cell r="BA169">
            <v>6.9196686323422805</v>
          </cell>
          <cell r="BB169">
            <v>6.8250867342701973</v>
          </cell>
          <cell r="BC169">
            <v>7.155166137670026</v>
          </cell>
        </row>
        <row r="170">
          <cell r="AJ170">
            <v>6.2206529318993491</v>
          </cell>
          <cell r="AK170">
            <v>4.542846161497156</v>
          </cell>
          <cell r="AL170">
            <v>4.6059317559046846</v>
          </cell>
          <cell r="AM170">
            <v>5.4476737427600774</v>
          </cell>
          <cell r="AN170">
            <v>5.1885111398088561</v>
          </cell>
          <cell r="AO170">
            <v>4.0145299173220872</v>
          </cell>
          <cell r="AP170">
            <v>5.5011060229022171</v>
          </cell>
          <cell r="AQ170">
            <v>4.7891535542041366</v>
          </cell>
          <cell r="AR170">
            <v>4.5546393532661362</v>
          </cell>
          <cell r="AS170">
            <v>5.2546802254169016</v>
          </cell>
          <cell r="AT170">
            <v>5.2389049151289138</v>
          </cell>
          <cell r="AU170">
            <v>5.5995627147936453</v>
          </cell>
          <cell r="AV170">
            <v>6.0203278772182118</v>
          </cell>
          <cell r="AW170">
            <v>5.6465526413902287</v>
          </cell>
          <cell r="AX170">
            <v>6.2397800785479332</v>
          </cell>
          <cell r="AY170">
            <v>5.9012435642527654</v>
          </cell>
          <cell r="AZ170">
            <v>6.0943331569017287</v>
          </cell>
          <cell r="BA170">
            <v>5.345021570191653</v>
          </cell>
          <cell r="BB170">
            <v>5.3268313942425971</v>
          </cell>
          <cell r="BC170">
            <v>5.7634868365391627</v>
          </cell>
        </row>
        <row r="171">
          <cell r="AJ171">
            <v>1.6332296943717473</v>
          </cell>
          <cell r="AK171">
            <v>1.1955628738675157</v>
          </cell>
          <cell r="AL171">
            <v>1.220710933739293</v>
          </cell>
          <cell r="AM171">
            <v>1.4301259497297414</v>
          </cell>
          <cell r="AN171">
            <v>1.3734540512051432</v>
          </cell>
          <cell r="AO171">
            <v>1.0574509230318208</v>
          </cell>
          <cell r="AP171">
            <v>1.4444596938653851</v>
          </cell>
          <cell r="AQ171">
            <v>1.2623059662242972</v>
          </cell>
          <cell r="AR171">
            <v>1.1990900199752901</v>
          </cell>
          <cell r="AS171">
            <v>1.3736914788988992</v>
          </cell>
          <cell r="AT171">
            <v>1.3713324224875443</v>
          </cell>
          <cell r="AU171">
            <v>1.4688445379582</v>
          </cell>
          <cell r="AV171">
            <v>1.5819174886533744</v>
          </cell>
          <cell r="AW171">
            <v>1.4784620252730432</v>
          </cell>
          <cell r="AX171">
            <v>1.6382921618839164</v>
          </cell>
          <cell r="AY171">
            <v>1.5432336210089839</v>
          </cell>
          <cell r="AZ171">
            <v>1.5835623031160777</v>
          </cell>
          <cell r="BA171">
            <v>1.4052536840315812</v>
          </cell>
          <cell r="BB171">
            <v>1.4006459436609391</v>
          </cell>
          <cell r="BC171">
            <v>1.5073673722190755</v>
          </cell>
        </row>
        <row r="172">
          <cell r="AJ172">
            <v>1.7714677281626561</v>
          </cell>
          <cell r="AK172">
            <v>1.4611677130552545</v>
          </cell>
          <cell r="AL172">
            <v>0.88140621275150777</v>
          </cell>
          <cell r="AM172">
            <v>0.89440006334760958</v>
          </cell>
          <cell r="AN172">
            <v>0.83500381125677425</v>
          </cell>
          <cell r="AO172">
            <v>0.71760175491961953</v>
          </cell>
          <cell r="AP172">
            <v>0.71924782560348388</v>
          </cell>
          <cell r="AQ172">
            <v>0.69939408972985218</v>
          </cell>
          <cell r="AR172">
            <v>0.87821298996662112</v>
          </cell>
          <cell r="AS172">
            <v>1.0137928305373178</v>
          </cell>
          <cell r="AT172">
            <v>1.0767824860726645</v>
          </cell>
          <cell r="AU172">
            <v>1.5853497432697223</v>
          </cell>
          <cell r="AV172">
            <v>1.7793849707111282</v>
          </cell>
          <cell r="AW172">
            <v>1.5803633186490462</v>
          </cell>
          <cell r="AX172">
            <v>1.5442737007274885</v>
          </cell>
          <cell r="AY172">
            <v>1.481175372938847</v>
          </cell>
          <cell r="AZ172">
            <v>1.2458109322354829</v>
          </cell>
          <cell r="BA172">
            <v>1.2657628981079043</v>
          </cell>
          <cell r="BB172">
            <v>1.1962577950164126</v>
          </cell>
          <cell r="BC172">
            <v>1.2979198580270377</v>
          </cell>
        </row>
        <row r="173">
          <cell r="AJ173">
            <v>0.70842662766948028</v>
          </cell>
          <cell r="AK173">
            <v>0.58660746862062263</v>
          </cell>
          <cell r="AL173">
            <v>0.35937558380178963</v>
          </cell>
          <cell r="AM173">
            <v>0.36596840343902171</v>
          </cell>
          <cell r="AN173">
            <v>0.33845868154514597</v>
          </cell>
          <cell r="AO173">
            <v>0.28708419557021142</v>
          </cell>
          <cell r="AP173">
            <v>0.28774766224331255</v>
          </cell>
          <cell r="AQ173">
            <v>0.27857963561914861</v>
          </cell>
          <cell r="AR173">
            <v>0.35789330424639876</v>
          </cell>
          <cell r="AS173">
            <v>0.41890828313600759</v>
          </cell>
          <cell r="AT173">
            <v>0.44154414826227162</v>
          </cell>
          <cell r="AU173">
            <v>0.63926000302283448</v>
          </cell>
          <cell r="AV173">
            <v>0.71563203107659956</v>
          </cell>
          <cell r="AW173">
            <v>0.63691886491345318</v>
          </cell>
          <cell r="AX173">
            <v>0.62470675174591317</v>
          </cell>
          <cell r="AY173">
            <v>0.59828842255931747</v>
          </cell>
          <cell r="AZ173">
            <v>0.50517538687931773</v>
          </cell>
          <cell r="BA173">
            <v>0.51168882070022992</v>
          </cell>
          <cell r="BB173">
            <v>0.48401159596512716</v>
          </cell>
          <cell r="BC173">
            <v>0.52291887587862884</v>
          </cell>
        </row>
        <row r="174">
          <cell r="AJ174">
            <v>2.685222173458234</v>
          </cell>
          <cell r="AK174">
            <v>2.2080252254977228</v>
          </cell>
          <cell r="AL174">
            <v>1.3591539890535123</v>
          </cell>
          <cell r="AM174">
            <v>1.387013115859292</v>
          </cell>
          <cell r="AN174">
            <v>1.2799871562589868</v>
          </cell>
          <cell r="AO174">
            <v>1.0817727293619916</v>
          </cell>
          <cell r="AP174">
            <v>1.0708338695593143</v>
          </cell>
          <cell r="AQ174">
            <v>1.0393694117835526</v>
          </cell>
          <cell r="AR174">
            <v>1.3437310734853161</v>
          </cell>
          <cell r="AS174">
            <v>1.5816752162139682</v>
          </cell>
          <cell r="AT174">
            <v>1.6710959783741555</v>
          </cell>
          <cell r="AU174">
            <v>2.3992108554213711</v>
          </cell>
          <cell r="AV174">
            <v>2.6967814387285296</v>
          </cell>
          <cell r="AW174">
            <v>2.3942552559500974</v>
          </cell>
          <cell r="AX174">
            <v>2.3547633467713882</v>
          </cell>
          <cell r="AY174">
            <v>2.2551106479769549</v>
          </cell>
          <cell r="AZ174">
            <v>1.9196806103268336</v>
          </cell>
          <cell r="BA174">
            <v>1.942465000501125</v>
          </cell>
          <cell r="BB174">
            <v>1.8298488750858264</v>
          </cell>
          <cell r="BC174">
            <v>1.9778574510364657</v>
          </cell>
        </row>
        <row r="175">
          <cell r="AJ175">
            <v>0.84910214506398385</v>
          </cell>
          <cell r="AK175">
            <v>0.70064811872731381</v>
          </cell>
          <cell r="AL175">
            <v>0.43178006239049715</v>
          </cell>
          <cell r="AM175">
            <v>0.44012735181995644</v>
          </cell>
          <cell r="AN175">
            <v>0.40584341887676617</v>
          </cell>
          <cell r="AO175">
            <v>0.33624850362687214</v>
          </cell>
          <cell r="AP175">
            <v>0.33251543467738626</v>
          </cell>
          <cell r="AQ175">
            <v>0.32318019298869483</v>
          </cell>
          <cell r="AR175">
            <v>0.42890911334063764</v>
          </cell>
          <cell r="AS175">
            <v>0.50967397641016055</v>
          </cell>
          <cell r="AT175">
            <v>0.53839440950002659</v>
          </cell>
          <cell r="AU175">
            <v>0.76429793834246285</v>
          </cell>
          <cell r="AV175">
            <v>0.85713969613488039</v>
          </cell>
          <cell r="AW175">
            <v>0.76184610338813785</v>
          </cell>
          <cell r="AX175">
            <v>0.75161033876797689</v>
          </cell>
          <cell r="AY175">
            <v>0.72057064909424318</v>
          </cell>
          <cell r="AZ175">
            <v>0.61484577013259167</v>
          </cell>
          <cell r="BA175">
            <v>0.62166581666664478</v>
          </cell>
          <cell r="BB175">
            <v>0.58677538185844502</v>
          </cell>
          <cell r="BC175">
            <v>0.63496697285736059</v>
          </cell>
        </row>
        <row r="176">
          <cell r="AJ176">
            <v>0.48926125880592852</v>
          </cell>
          <cell r="AK176">
            <v>1.0940167552161857</v>
          </cell>
          <cell r="AL176">
            <v>0.940750188375577</v>
          </cell>
          <cell r="AM176">
            <v>0.70886857787994673</v>
          </cell>
          <cell r="AN176">
            <v>0.73349151674011948</v>
          </cell>
          <cell r="AO176">
            <v>0.83756922123498756</v>
          </cell>
          <cell r="AP176">
            <v>0.97565225113808407</v>
          </cell>
          <cell r="AQ176">
            <v>1.4791722984048685</v>
          </cell>
          <cell r="AR176">
            <v>1.8398449550776736</v>
          </cell>
          <cell r="AS176">
            <v>1.6087260298130419</v>
          </cell>
          <cell r="AT176">
            <v>1.6309607955271292</v>
          </cell>
          <cell r="AU176">
            <v>1.7385212162905641</v>
          </cell>
          <cell r="AV176">
            <v>1.7971183384542739</v>
          </cell>
          <cell r="AW176">
            <v>1.6817298577840065</v>
          </cell>
          <cell r="AX176">
            <v>1.7207256397064552</v>
          </cell>
          <cell r="AY176">
            <v>1.541996957041275</v>
          </cell>
          <cell r="AZ176">
            <v>1.7284888789030857</v>
          </cell>
          <cell r="BA176">
            <v>1.5429240148754246</v>
          </cell>
          <cell r="BB176">
            <v>1.6824869808262342</v>
          </cell>
          <cell r="BC176">
            <v>1.5914226010779982</v>
          </cell>
        </row>
        <row r="177">
          <cell r="AJ177">
            <v>0.27768836884552522</v>
          </cell>
          <cell r="AK177">
            <v>0.29478561507945283</v>
          </cell>
          <cell r="AL177">
            <v>0.57640989312543356</v>
          </cell>
          <cell r="AM177">
            <v>0.82222275636765285</v>
          </cell>
          <cell r="AN177">
            <v>0.65649499437119962</v>
          </cell>
          <cell r="AO177">
            <v>0.72451765589238948</v>
          </cell>
          <cell r="AP177">
            <v>0.63312619025492767</v>
          </cell>
          <cell r="AQ177">
            <v>0.95845070800260845</v>
          </cell>
          <cell r="AR177">
            <v>1.1631708661335745</v>
          </cell>
          <cell r="AS177">
            <v>1.1523538785157308</v>
          </cell>
          <cell r="AT177">
            <v>1.260910833121125</v>
          </cell>
          <cell r="AU177">
            <v>1.2817961450217188</v>
          </cell>
          <cell r="AV177">
            <v>1.373010896963766</v>
          </cell>
          <cell r="AW177">
            <v>1.3875756656841101</v>
          </cell>
          <cell r="AX177">
            <v>1.2371554077313223</v>
          </cell>
          <cell r="AY177">
            <v>1.1220910771457251</v>
          </cell>
          <cell r="AZ177">
            <v>1.2743415123905233</v>
          </cell>
          <cell r="BA177">
            <v>1.1584244348857946</v>
          </cell>
          <cell r="BB177">
            <v>1.186526881058894</v>
          </cell>
          <cell r="BC177">
            <v>1.2229307881739115</v>
          </cell>
        </row>
        <row r="178">
          <cell r="AJ178">
            <v>7.3544349642051019</v>
          </cell>
          <cell r="AK178">
            <v>7.2484133900096621</v>
          </cell>
          <cell r="AL178">
            <v>5.3973498587451161</v>
          </cell>
          <cell r="AM178">
            <v>4.5897334012464865</v>
          </cell>
          <cell r="AN178">
            <v>3.4316341077496415</v>
          </cell>
          <cell r="AO178">
            <v>3.0122314515264237</v>
          </cell>
          <cell r="AP178">
            <v>3.8752173780211607</v>
          </cell>
          <cell r="AQ178">
            <v>4.3150964789171518</v>
          </cell>
          <cell r="AR178">
            <v>4.6078357625944752</v>
          </cell>
          <cell r="AS178">
            <v>4.4482966548818501</v>
          </cell>
          <cell r="AT178">
            <v>4.5882310740008956</v>
          </cell>
          <cell r="AU178">
            <v>4.1940560100979791</v>
          </cell>
          <cell r="AV178">
            <v>3.6254266035273113</v>
          </cell>
          <cell r="AW178">
            <v>3.7210615831670051</v>
          </cell>
          <cell r="AX178">
            <v>3.7177483170269685</v>
          </cell>
          <cell r="AY178">
            <v>4.1445721328091469</v>
          </cell>
          <cell r="AZ178">
            <v>3.9561155976679707</v>
          </cell>
          <cell r="BA178">
            <v>3.7812473571634762</v>
          </cell>
          <cell r="BB178">
            <v>3.8196409346656313</v>
          </cell>
          <cell r="BC178">
            <v>3.4025087890907382</v>
          </cell>
        </row>
        <row r="179">
          <cell r="AJ179">
            <v>0.38524249525952414</v>
          </cell>
          <cell r="AK179">
            <v>0.3397310856780667</v>
          </cell>
          <cell r="AL179">
            <v>0.2954499542920504</v>
          </cell>
          <cell r="AM179">
            <v>0.29281638074360189</v>
          </cell>
          <cell r="AN179">
            <v>0.28983684932023313</v>
          </cell>
          <cell r="AO179">
            <v>0.28625216787057234</v>
          </cell>
          <cell r="AP179">
            <v>0.28170973356654866</v>
          </cell>
          <cell r="AQ179">
            <v>0.27745625057629247</v>
          </cell>
          <cell r="AR179">
            <v>0.27301092122754006</v>
          </cell>
          <cell r="AS179">
            <v>0.26987007491254339</v>
          </cell>
          <cell r="AT179">
            <v>0.26683331313019365</v>
          </cell>
          <cell r="AU179">
            <v>0.2635319403910889</v>
          </cell>
          <cell r="AV179">
            <v>0.26080521244385985</v>
          </cell>
          <cell r="AW179">
            <v>0.24458593494886344</v>
          </cell>
          <cell r="AX179">
            <v>0.25615728147645717</v>
          </cell>
          <cell r="AY179">
            <v>0.2531418390264869</v>
          </cell>
          <cell r="AZ179">
            <v>0.25125846235952543</v>
          </cell>
          <cell r="BA179">
            <v>0.24913126213971443</v>
          </cell>
          <cell r="BB179">
            <v>0.2468458303949084</v>
          </cell>
          <cell r="BC179">
            <v>0.24496085925378649</v>
          </cell>
        </row>
        <row r="180">
          <cell r="AJ180">
            <v>0.19562096198136614</v>
          </cell>
          <cell r="AK180">
            <v>0.1840111019863801</v>
          </cell>
          <cell r="AL180">
            <v>9.4537359970499377E-2</v>
          </cell>
          <cell r="AM180">
            <v>9.9240323163855962E-2</v>
          </cell>
          <cell r="AN180">
            <v>8.4491668726427993E-2</v>
          </cell>
          <cell r="AO180">
            <v>6.4476786249460696E-2</v>
          </cell>
          <cell r="AP180">
            <v>5.6356425545739136E-2</v>
          </cell>
          <cell r="AQ180">
            <v>5.4269099786728711E-2</v>
          </cell>
          <cell r="AR180">
            <v>7.28812123337996E-2</v>
          </cell>
          <cell r="AS180">
            <v>9.0808642282539695E-2</v>
          </cell>
          <cell r="AT180">
            <v>0.10247825472169703</v>
          </cell>
          <cell r="AU180">
            <v>0.14918436156854203</v>
          </cell>
          <cell r="AV180">
            <v>0.15365453516623534</v>
          </cell>
          <cell r="AW180">
            <v>0.14118290554404506</v>
          </cell>
          <cell r="AX180">
            <v>0.14787998151551446</v>
          </cell>
          <cell r="AY180">
            <v>0.13576386004613969</v>
          </cell>
          <cell r="AZ180">
            <v>0.11246395984320849</v>
          </cell>
          <cell r="BA180">
            <v>0.11522193691704377</v>
          </cell>
          <cell r="BB180">
            <v>0.10983122180546424</v>
          </cell>
          <cell r="BC180">
            <v>0.11612129842980193</v>
          </cell>
        </row>
        <row r="181">
          <cell r="AJ181">
            <v>0.46471511264378079</v>
          </cell>
          <cell r="AK181">
            <v>0.46930032115248627</v>
          </cell>
          <cell r="AL181">
            <v>0.44608346049815983</v>
          </cell>
          <cell r="AM181">
            <v>0.44456798672298692</v>
          </cell>
          <cell r="AN181">
            <v>0.44166610900130926</v>
          </cell>
          <cell r="AO181">
            <v>0.43851594348722539</v>
          </cell>
          <cell r="AP181">
            <v>0.4354424762374014</v>
          </cell>
          <cell r="AQ181">
            <v>0.43266949580917591</v>
          </cell>
          <cell r="AR181">
            <v>0.43026092039670871</v>
          </cell>
          <cell r="AS181">
            <v>0.42832509899643084</v>
          </cell>
          <cell r="AT181">
            <v>0.42881806348716428</v>
          </cell>
          <cell r="AU181">
            <v>0.58088152738107879</v>
          </cell>
          <cell r="AV181">
            <v>0.64931420097529757</v>
          </cell>
          <cell r="AW181">
            <v>0.63524719783482508</v>
          </cell>
          <cell r="AX181">
            <v>0.65333411718377066</v>
          </cell>
          <cell r="AY181">
            <v>0.67789652999434336</v>
          </cell>
          <cell r="AZ181">
            <v>0.60592587632927175</v>
          </cell>
          <cell r="BA181">
            <v>0.60982400066199605</v>
          </cell>
          <cell r="BB181">
            <v>0.55655501235944915</v>
          </cell>
          <cell r="BC181">
            <v>0.60929450809219088</v>
          </cell>
        </row>
        <row r="182">
          <cell r="AJ182">
            <v>1.0234753867940038</v>
          </cell>
          <cell r="AK182">
            <v>1.0061915168737765</v>
          </cell>
          <cell r="AL182">
            <v>0.73424981760744845</v>
          </cell>
          <cell r="AM182">
            <v>0.75054591813804994</v>
          </cell>
          <cell r="AN182">
            <v>0.64726165901719879</v>
          </cell>
          <cell r="AO182">
            <v>0.6181266833755259</v>
          </cell>
          <cell r="AP182">
            <v>0.60024642745351298</v>
          </cell>
          <cell r="AQ182">
            <v>0.59582611908751293</v>
          </cell>
          <cell r="AR182">
            <v>0.64086469326337769</v>
          </cell>
          <cell r="AS182">
            <v>0.6823928344252741</v>
          </cell>
          <cell r="AT182">
            <v>0.77572466036832344</v>
          </cell>
          <cell r="AU182">
            <v>1.3396429269647712</v>
          </cell>
          <cell r="AV182">
            <v>1.565882311344206</v>
          </cell>
          <cell r="AW182">
            <v>1.5949815430091416</v>
          </cell>
          <cell r="AX182">
            <v>1.6137907383083703</v>
          </cell>
          <cell r="AY182">
            <v>1.6863521741793872</v>
          </cell>
          <cell r="AZ182">
            <v>1.4253350205825648</v>
          </cell>
          <cell r="BA182">
            <v>1.3776018563951853</v>
          </cell>
          <cell r="BB182">
            <v>1.2883606129187815</v>
          </cell>
          <cell r="BC182">
            <v>1.3799717399553548</v>
          </cell>
        </row>
        <row r="183">
          <cell r="AJ183">
            <v>4.0903911340317745</v>
          </cell>
          <cell r="AK183">
            <v>3.5202993849555879</v>
          </cell>
          <cell r="AL183">
            <v>3.1553429376895887</v>
          </cell>
          <cell r="AM183">
            <v>2.6107038879462405</v>
          </cell>
          <cell r="AN183">
            <v>1.8410411424069897</v>
          </cell>
          <cell r="AO183">
            <v>1.6151281491406739</v>
          </cell>
          <cell r="AP183">
            <v>1.4876756238432916</v>
          </cell>
          <cell r="AQ183">
            <v>1.3045542744706913</v>
          </cell>
          <cell r="AR183">
            <v>1.3089416899378905</v>
          </cell>
          <cell r="AS183">
            <v>1.3784834796138943</v>
          </cell>
          <cell r="AT183">
            <v>1.6358484577922818</v>
          </cell>
          <cell r="AU183">
            <v>1.9677722312075714</v>
          </cell>
          <cell r="AV183">
            <v>2.2375844805731449</v>
          </cell>
          <cell r="AW183">
            <v>1.9946127589405938</v>
          </cell>
          <cell r="AX183">
            <v>1.9097528033983298</v>
          </cell>
          <cell r="AY183">
            <v>1.8464277618106646</v>
          </cell>
          <cell r="AZ183">
            <v>1.689408012105071</v>
          </cell>
          <cell r="BA183">
            <v>1.5887062844321802</v>
          </cell>
          <cell r="BB183">
            <v>1.4617333634683136</v>
          </cell>
          <cell r="BC183">
            <v>1.4736123747184813</v>
          </cell>
        </row>
        <row r="184">
          <cell r="AJ184">
            <v>4.4558635000353712</v>
          </cell>
          <cell r="AK184">
            <v>4.0329587854862634</v>
          </cell>
          <cell r="AL184">
            <v>3.5409963228071764</v>
          </cell>
          <cell r="AM184">
            <v>2.9914607698108133</v>
          </cell>
          <cell r="AN184">
            <v>2.2625805259676124</v>
          </cell>
          <cell r="AO184">
            <v>2.0912313809551186</v>
          </cell>
          <cell r="AP184">
            <v>1.9355830703365697</v>
          </cell>
          <cell r="AQ184">
            <v>1.7712372592689127</v>
          </cell>
          <cell r="AR184">
            <v>1.8620988333476018</v>
          </cell>
          <cell r="AS184">
            <v>1.9698433464644562</v>
          </cell>
          <cell r="AT184">
            <v>2.2534093529343946</v>
          </cell>
          <cell r="AU184">
            <v>2.7324847976300415</v>
          </cell>
          <cell r="AV184">
            <v>2.9806022820363234</v>
          </cell>
          <cell r="AW184">
            <v>2.6520055792968256</v>
          </cell>
          <cell r="AX184">
            <v>2.694254256637187</v>
          </cell>
          <cell r="AY184">
            <v>2.6044404068106775</v>
          </cell>
          <cell r="AZ184">
            <v>2.3762650186125702</v>
          </cell>
          <cell r="BA184">
            <v>2.3171593700240818</v>
          </cell>
          <cell r="BB184">
            <v>2.2177796079068623</v>
          </cell>
          <cell r="BC184">
            <v>2.1876364410826463</v>
          </cell>
        </row>
        <row r="185">
          <cell r="AJ185">
            <v>3.157893714854263</v>
          </cell>
          <cell r="AK185">
            <v>3.140490440099708</v>
          </cell>
          <cell r="AL185">
            <v>2.236561370567959</v>
          </cell>
          <cell r="AM185">
            <v>2.5690520886949173</v>
          </cell>
          <cell r="AN185">
            <v>2.2610506775484382</v>
          </cell>
          <cell r="AO185">
            <v>2.1242448046753837</v>
          </cell>
          <cell r="AP185">
            <v>1.4587783730425128</v>
          </cell>
          <cell r="AQ185">
            <v>1.536077621303561</v>
          </cell>
          <cell r="AR185">
            <v>2.3191780009386136</v>
          </cell>
          <cell r="AS185">
            <v>3.2244849989885882</v>
          </cell>
          <cell r="AT185">
            <v>3.5635848305867039</v>
          </cell>
          <cell r="AU185">
            <v>4.3577080554463699</v>
          </cell>
          <cell r="AV185">
            <v>5.6805275489945437</v>
          </cell>
          <cell r="AW185">
            <v>6.2700282197753916</v>
          </cell>
          <cell r="AX185">
            <v>6.6596912896388893</v>
          </cell>
          <cell r="AY185">
            <v>6.4735039563396883</v>
          </cell>
          <cell r="AZ185">
            <v>6.1589416017626535</v>
          </cell>
          <cell r="BA185">
            <v>6.0220939705796415</v>
          </cell>
          <cell r="BB185">
            <v>5.9231059593994164</v>
          </cell>
          <cell r="BC185">
            <v>5.7339842373621801</v>
          </cell>
        </row>
        <row r="186">
          <cell r="AJ186">
            <v>12.352144206324731</v>
          </cell>
          <cell r="AK186">
            <v>10.256446290799191</v>
          </cell>
          <cell r="AL186">
            <v>9.6965093242059179</v>
          </cell>
          <cell r="AM186">
            <v>9.0452449100121015</v>
          </cell>
          <cell r="AN186">
            <v>7.0426639963253121</v>
          </cell>
          <cell r="AO186">
            <v>7.7949162737727899</v>
          </cell>
          <cell r="AP186">
            <v>7.5809366330214729</v>
          </cell>
          <cell r="AQ186">
            <v>8.1764061492567564</v>
          </cell>
          <cell r="AR186">
            <v>8.8452690355553596</v>
          </cell>
          <cell r="AS186">
            <v>8.5783659951466475</v>
          </cell>
          <cell r="AT186">
            <v>9.6233962398825472</v>
          </cell>
          <cell r="AU186">
            <v>10.163203087314507</v>
          </cell>
          <cell r="AV186">
            <v>10.321077435923286</v>
          </cell>
          <cell r="AW186">
            <v>9.5948841545129078</v>
          </cell>
          <cell r="AX186">
            <v>10.261708533874543</v>
          </cell>
          <cell r="AY186">
            <v>9.2278630043476895</v>
          </cell>
          <cell r="AZ186">
            <v>9.5716157743493753</v>
          </cell>
          <cell r="BA186">
            <v>9.1023092660477793</v>
          </cell>
          <cell r="BB186">
            <v>8.6111927655037235</v>
          </cell>
          <cell r="BC186">
            <v>8.3266243520658421</v>
          </cell>
        </row>
        <row r="187">
          <cell r="AJ187">
            <v>375.54859966932975</v>
          </cell>
          <cell r="AK187">
            <v>374.42195387032172</v>
          </cell>
          <cell r="AL187">
            <v>373.29868800871077</v>
          </cell>
          <cell r="AM187">
            <v>372.17879194468463</v>
          </cell>
          <cell r="AN187">
            <v>371.06225556885062</v>
          </cell>
          <cell r="AO187">
            <v>369.9490688021441</v>
          </cell>
          <cell r="AP187">
            <v>368.83922159573763</v>
          </cell>
          <cell r="AQ187">
            <v>367.73270393095044</v>
          </cell>
          <cell r="AR187">
            <v>366.62950581915754</v>
          </cell>
          <cell r="AS187">
            <v>365.52961730170011</v>
          </cell>
          <cell r="AT187">
            <v>364.43302844979496</v>
          </cell>
          <cell r="AU187">
            <v>363.33972936444565</v>
          </cell>
          <cell r="AV187">
            <v>362.24971017635227</v>
          </cell>
          <cell r="AW187">
            <v>361.16296104582324</v>
          </cell>
          <cell r="AX187">
            <v>360.0794721626857</v>
          </cell>
          <cell r="AY187">
            <v>358.99923374619766</v>
          </cell>
          <cell r="AZ187">
            <v>357.92223604495911</v>
          </cell>
          <cell r="BA187">
            <v>356.84846933682422</v>
          </cell>
          <cell r="BB187">
            <v>355.77792392881378</v>
          </cell>
          <cell r="BC187">
            <v>354.7105901570273</v>
          </cell>
        </row>
        <row r="188">
          <cell r="AJ188">
            <v>188.47544043779439</v>
          </cell>
          <cell r="AK188">
            <v>187.91001411648102</v>
          </cell>
          <cell r="AL188">
            <v>187.34628407413157</v>
          </cell>
          <cell r="AM188">
            <v>186.78424522190917</v>
          </cell>
          <cell r="AN188">
            <v>186.22389248624347</v>
          </cell>
          <cell r="AO188">
            <v>185.66522080878471</v>
          </cell>
          <cell r="AP188">
            <v>185.10822514635836</v>
          </cell>
          <cell r="AQ188">
            <v>184.55290047091927</v>
          </cell>
          <cell r="AR188">
            <v>183.99924176950654</v>
          </cell>
          <cell r="AS188">
            <v>183.44724404419802</v>
          </cell>
          <cell r="AT188">
            <v>182.89690231206544</v>
          </cell>
          <cell r="AU188">
            <v>182.34821160512922</v>
          </cell>
          <cell r="AV188">
            <v>181.80116697031383</v>
          </cell>
          <cell r="AW188">
            <v>181.25576346940292</v>
          </cell>
          <cell r="AX188">
            <v>180.7119961789947</v>
          </cell>
          <cell r="AY188">
            <v>180.16986019045771</v>
          </cell>
          <cell r="AZ188">
            <v>179.6293506098863</v>
          </cell>
          <cell r="BA188">
            <v>179.09046255805666</v>
          </cell>
          <cell r="BB188">
            <v>178.55319117038249</v>
          </cell>
          <cell r="BC188">
            <v>178.01753159687132</v>
          </cell>
        </row>
        <row r="189">
          <cell r="AJ189">
            <v>181.91401348678073</v>
          </cell>
          <cell r="AK189">
            <v>181.36827144632042</v>
          </cell>
          <cell r="AL189">
            <v>180.82416663198146</v>
          </cell>
          <cell r="AM189">
            <v>180.28169413208551</v>
          </cell>
          <cell r="AN189">
            <v>179.74084904968925</v>
          </cell>
          <cell r="AO189">
            <v>179.20162650254019</v>
          </cell>
          <cell r="AP189">
            <v>178.66402162303257</v>
          </cell>
          <cell r="AQ189">
            <v>178.12802955816346</v>
          </cell>
          <cell r="AR189">
            <v>177.59364546948896</v>
          </cell>
          <cell r="AS189">
            <v>177.06086453308052</v>
          </cell>
          <cell r="AT189">
            <v>176.52968193948129</v>
          </cell>
          <cell r="AU189">
            <v>176.00009289366281</v>
          </cell>
          <cell r="AV189">
            <v>175.47209261498182</v>
          </cell>
          <cell r="AW189">
            <v>174.94567633713689</v>
          </cell>
          <cell r="AX189">
            <v>174.42083930812549</v>
          </cell>
          <cell r="AY189">
            <v>173.8975767902011</v>
          </cell>
          <cell r="AZ189">
            <v>173.3758840598305</v>
          </cell>
          <cell r="BA189">
            <v>172.855756407651</v>
          </cell>
          <cell r="BB189">
            <v>172.33718913842804</v>
          </cell>
          <cell r="BC189">
            <v>171.82017757101278</v>
          </cell>
        </row>
        <row r="190">
          <cell r="AJ190">
            <v>136.71143984114386</v>
          </cell>
          <cell r="AK190">
            <v>136.08256721787461</v>
          </cell>
          <cell r="AL190">
            <v>135.45658740867236</v>
          </cell>
          <cell r="AM190">
            <v>134.83348710659246</v>
          </cell>
          <cell r="AN190">
            <v>134.21325306590211</v>
          </cell>
          <cell r="AO190">
            <v>133.59587210179896</v>
          </cell>
          <cell r="AP190">
            <v>132.98133109013068</v>
          </cell>
          <cell r="AQ190">
            <v>132.36961696711606</v>
          </cell>
          <cell r="AR190">
            <v>131.76071672906733</v>
          </cell>
          <cell r="AS190">
            <v>131.15461743211361</v>
          </cell>
          <cell r="AT190">
            <v>130.55130619192587</v>
          </cell>
          <cell r="AU190">
            <v>129.95077018344301</v>
          </cell>
          <cell r="AV190">
            <v>129.35299664059917</v>
          </cell>
          <cell r="AW190">
            <v>128.75797285605242</v>
          </cell>
          <cell r="AX190">
            <v>128.16568618091458</v>
          </cell>
          <cell r="AY190">
            <v>127.57612402448235</v>
          </cell>
          <cell r="AZ190">
            <v>126.98927385396973</v>
          </cell>
          <cell r="BA190">
            <v>126.40512319424148</v>
          </cell>
          <cell r="BB190">
            <v>125.82365962754795</v>
          </cell>
          <cell r="BC190">
            <v>125.24487079326124</v>
          </cell>
        </row>
        <row r="191">
          <cell r="AJ191">
            <v>206.45895028589385</v>
          </cell>
          <cell r="AK191">
            <v>205.50923911457878</v>
          </cell>
          <cell r="AL191">
            <v>204.56389661465167</v>
          </cell>
          <cell r="AM191">
            <v>203.62290269022427</v>
          </cell>
          <cell r="AN191">
            <v>202.68623733784926</v>
          </cell>
          <cell r="AO191">
            <v>201.75388064609513</v>
          </cell>
          <cell r="AP191">
            <v>200.82581279512308</v>
          </cell>
          <cell r="AQ191">
            <v>199.9020140562655</v>
          </cell>
          <cell r="AR191">
            <v>198.98246479160662</v>
          </cell>
          <cell r="AS191">
            <v>198.06714545356527</v>
          </cell>
          <cell r="AT191">
            <v>197.15603658447887</v>
          </cell>
          <cell r="AU191">
            <v>196.24911881619025</v>
          </cell>
          <cell r="AV191">
            <v>195.34637286963576</v>
          </cell>
          <cell r="AW191">
            <v>194.44777955443544</v>
          </cell>
          <cell r="AX191">
            <v>193.55331976848501</v>
          </cell>
          <cell r="AY191">
            <v>192.66297449754995</v>
          </cell>
          <cell r="AZ191">
            <v>191.77672481486121</v>
          </cell>
          <cell r="BA191">
            <v>190.89455188071284</v>
          </cell>
          <cell r="BB191">
            <v>190.01643694206157</v>
          </cell>
          <cell r="BC191">
            <v>189.14236133212808</v>
          </cell>
        </row>
        <row r="192">
          <cell r="AJ192">
            <v>95.985256096199379</v>
          </cell>
          <cell r="AK192">
            <v>95.543723918156843</v>
          </cell>
          <cell r="AL192">
            <v>95.104222788133342</v>
          </cell>
          <cell r="AM192">
            <v>94.666743363307916</v>
          </cell>
          <cell r="AN192">
            <v>94.231276343836697</v>
          </cell>
          <cell r="AO192">
            <v>93.797812472655025</v>
          </cell>
          <cell r="AP192">
            <v>93.366342535280822</v>
          </cell>
          <cell r="AQ192">
            <v>92.936857359618514</v>
          </cell>
          <cell r="AR192">
            <v>92.509347815764286</v>
          </cell>
          <cell r="AS192">
            <v>92.08380481581176</v>
          </cell>
          <cell r="AT192">
            <v>91.660219313659027</v>
          </cell>
          <cell r="AU192">
            <v>91.238582304816191</v>
          </cell>
          <cell r="AV192">
            <v>90.818884826214017</v>
          </cell>
          <cell r="AW192">
            <v>90.401117956013437</v>
          </cell>
          <cell r="AX192">
            <v>89.985272813415776</v>
          </cell>
          <cell r="AY192">
            <v>89.571340558474049</v>
          </cell>
          <cell r="AZ192">
            <v>89.159312391905061</v>
          </cell>
          <cell r="BA192">
            <v>88.749179554902298</v>
          </cell>
          <cell r="BB192">
            <v>88.340933328949745</v>
          </cell>
          <cell r="BC192">
            <v>87.934565035636581</v>
          </cell>
        </row>
        <row r="193">
          <cell r="AJ193">
            <v>108.1865997421031</v>
          </cell>
          <cell r="AK193">
            <v>107.68894138328943</v>
          </cell>
          <cell r="AL193">
            <v>107.19357225292629</v>
          </cell>
          <cell r="AM193">
            <v>106.70048182056281</v>
          </cell>
          <cell r="AN193">
            <v>106.20965960418822</v>
          </cell>
          <cell r="AO193">
            <v>105.72109517000895</v>
          </cell>
          <cell r="AP193">
            <v>105.23477813222691</v>
          </cell>
          <cell r="AQ193">
            <v>104.75069815281866</v>
          </cell>
          <cell r="AR193">
            <v>104.26884494131568</v>
          </cell>
          <cell r="AS193">
            <v>103.78920825458562</v>
          </cell>
          <cell r="AT193">
            <v>103.31177789661453</v>
          </cell>
          <cell r="AU193">
            <v>102.83654371829009</v>
          </cell>
          <cell r="AV193">
            <v>102.36349561718595</v>
          </cell>
          <cell r="AW193">
            <v>101.89262353734689</v>
          </cell>
          <cell r="AX193">
            <v>101.42391746907509</v>
          </cell>
          <cell r="AY193">
            <v>100.95736744871733</v>
          </cell>
          <cell r="AZ193">
            <v>100.49296355845323</v>
          </cell>
          <cell r="BA193">
            <v>100.03069592608433</v>
          </cell>
          <cell r="BB193">
            <v>99.570554724824362</v>
          </cell>
          <cell r="BC193">
            <v>99.11253017309015</v>
          </cell>
        </row>
        <row r="194">
          <cell r="AJ194">
            <v>239.36299242066212</v>
          </cell>
          <cell r="AK194">
            <v>238.38160415173738</v>
          </cell>
          <cell r="AL194">
            <v>237.40423957471526</v>
          </cell>
          <cell r="AM194">
            <v>236.43088219245891</v>
          </cell>
          <cell r="AN194">
            <v>235.46151557546983</v>
          </cell>
          <cell r="AO194">
            <v>234.49612336161042</v>
          </cell>
          <cell r="AP194">
            <v>233.5346892558278</v>
          </cell>
          <cell r="AQ194">
            <v>232.57719702987887</v>
          </cell>
          <cell r="AR194">
            <v>231.62363052205637</v>
          </cell>
          <cell r="AS194">
            <v>230.673973636916</v>
          </cell>
          <cell r="AT194">
            <v>229.72821034500464</v>
          </cell>
          <cell r="AU194">
            <v>228.78632468259008</v>
          </cell>
          <cell r="AV194">
            <v>227.84830075139149</v>
          </cell>
          <cell r="AW194">
            <v>226.91412271831075</v>
          </cell>
          <cell r="AX194">
            <v>225.9837748151657</v>
          </cell>
          <cell r="AY194">
            <v>225.05724133842347</v>
          </cell>
          <cell r="AZ194">
            <v>224.13450664893597</v>
          </cell>
          <cell r="BA194">
            <v>223.21555517167531</v>
          </cell>
          <cell r="BB194">
            <v>222.30037139547144</v>
          </cell>
          <cell r="BC194">
            <v>221.38893987275</v>
          </cell>
        </row>
        <row r="195">
          <cell r="AJ195">
            <v>121.22407206857557</v>
          </cell>
          <cell r="AK195">
            <v>120.72705337309441</v>
          </cell>
          <cell r="AL195">
            <v>120.23207245426471</v>
          </cell>
          <cell r="AM195">
            <v>119.73912095720225</v>
          </cell>
          <cell r="AN195">
            <v>119.24819056127768</v>
          </cell>
          <cell r="AO195">
            <v>118.75927297997644</v>
          </cell>
          <cell r="AP195">
            <v>118.27235996075855</v>
          </cell>
          <cell r="AQ195">
            <v>117.78744328491943</v>
          </cell>
          <cell r="AR195">
            <v>117.30451476745127</v>
          </cell>
          <cell r="AS195">
            <v>116.82356625690473</v>
          </cell>
          <cell r="AT195">
            <v>116.34458963525142</v>
          </cell>
          <cell r="AU195">
            <v>115.86757681774689</v>
          </cell>
          <cell r="AV195">
            <v>115.39251975279414</v>
          </cell>
          <cell r="AW195">
            <v>114.9194104218077</v>
          </cell>
          <cell r="AX195">
            <v>114.44824083907827</v>
          </cell>
          <cell r="AY195">
            <v>113.97900305163806</v>
          </cell>
          <cell r="AZ195">
            <v>113.51168913912635</v>
          </cell>
          <cell r="BA195">
            <v>113.04629121365591</v>
          </cell>
          <cell r="BB195">
            <v>112.58280141967992</v>
          </cell>
          <cell r="BC195">
            <v>112.12121193385923</v>
          </cell>
        </row>
        <row r="196">
          <cell r="AJ196">
            <v>440.50983144518506</v>
          </cell>
          <cell r="AK196">
            <v>438.8799450688378</v>
          </cell>
          <cell r="AL196">
            <v>437.2560892720831</v>
          </cell>
          <cell r="AM196">
            <v>435.63824174177637</v>
          </cell>
          <cell r="AN196">
            <v>434.02638024733182</v>
          </cell>
          <cell r="AO196">
            <v>432.42048264041665</v>
          </cell>
          <cell r="AP196">
            <v>430.82052685464714</v>
          </cell>
          <cell r="AQ196">
            <v>429.22649090528489</v>
          </cell>
          <cell r="AR196">
            <v>427.63835288893529</v>
          </cell>
          <cell r="AS196">
            <v>426.05609098324624</v>
          </cell>
          <cell r="AT196">
            <v>424.47968344660825</v>
          </cell>
          <cell r="AU196">
            <v>422.90910861785579</v>
          </cell>
          <cell r="AV196">
            <v>421.34434491596966</v>
          </cell>
          <cell r="AW196">
            <v>419.78537083978057</v>
          </cell>
          <cell r="AX196">
            <v>418.23216496767338</v>
          </cell>
          <cell r="AY196">
            <v>416.68470595729298</v>
          </cell>
          <cell r="AZ196">
            <v>415.14297254525093</v>
          </cell>
          <cell r="BA196">
            <v>413.60694354683352</v>
          </cell>
          <cell r="BB196">
            <v>412.07659785571019</v>
          </cell>
          <cell r="BC196">
            <v>410.55191444364408</v>
          </cell>
        </row>
        <row r="197">
          <cell r="AJ197">
            <v>53.317827002668416</v>
          </cell>
          <cell r="AK197">
            <v>52.837966559644393</v>
          </cell>
          <cell r="AL197">
            <v>52.362424860607589</v>
          </cell>
          <cell r="AM197">
            <v>51.891163036862125</v>
          </cell>
          <cell r="AN197">
            <v>51.424142569530368</v>
          </cell>
          <cell r="AO197">
            <v>50.961325286404588</v>
          </cell>
          <cell r="AP197">
            <v>50.502673358826947</v>
          </cell>
          <cell r="AQ197">
            <v>50.048149298597501</v>
          </cell>
          <cell r="AR197">
            <v>49.597715954910122</v>
          </cell>
          <cell r="AS197">
            <v>49.151336511315932</v>
          </cell>
          <cell r="AT197">
            <v>48.70897448271409</v>
          </cell>
          <cell r="AU197">
            <v>48.270593712369667</v>
          </cell>
          <cell r="AV197">
            <v>47.83615836895833</v>
          </cell>
          <cell r="AW197">
            <v>47.405632943637713</v>
          </cell>
          <cell r="AX197">
            <v>46.97898224714497</v>
          </cell>
          <cell r="AY197">
            <v>46.556171406920669</v>
          </cell>
          <cell r="AZ197">
            <v>46.137165864258385</v>
          </cell>
          <cell r="BA197">
            <v>45.721931371480061</v>
          </cell>
          <cell r="BB197">
            <v>45.31043398913674</v>
          </cell>
          <cell r="BC197">
            <v>44.902640083234509</v>
          </cell>
        </row>
        <row r="198">
          <cell r="AJ198">
            <v>22.322521984363959</v>
          </cell>
          <cell r="AK198">
            <v>22.21715968059776</v>
          </cell>
          <cell r="AL198">
            <v>22.11229468690534</v>
          </cell>
          <cell r="AM198">
            <v>22.00792465598315</v>
          </cell>
          <cell r="AN198">
            <v>21.904047251606912</v>
          </cell>
          <cell r="AO198">
            <v>21.800660148579325</v>
          </cell>
          <cell r="AP198">
            <v>21.697761032678034</v>
          </cell>
          <cell r="AQ198">
            <v>21.595347600603795</v>
          </cell>
          <cell r="AR198">
            <v>21.49341755992895</v>
          </cell>
          <cell r="AS198">
            <v>21.391968629046083</v>
          </cell>
          <cell r="AT198">
            <v>21.290998537116984</v>
          </cell>
          <cell r="AU198">
            <v>21.190505024021796</v>
          </cell>
          <cell r="AV198">
            <v>21.090485840308418</v>
          </cell>
          <cell r="AW198">
            <v>20.99093874714216</v>
          </cell>
          <cell r="AX198">
            <v>20.891861516255652</v>
          </cell>
          <cell r="AY198">
            <v>20.793251929898926</v>
          </cell>
          <cell r="AZ198">
            <v>20.695107780789801</v>
          </cell>
          <cell r="BA198">
            <v>20.597426872064474</v>
          </cell>
          <cell r="BB198">
            <v>20.500207017228334</v>
          </cell>
          <cell r="BC198">
            <v>20.403446040107013</v>
          </cell>
        </row>
        <row r="199">
          <cell r="AJ199">
            <v>51.164787677410985</v>
          </cell>
          <cell r="AK199">
            <v>50.923289879573609</v>
          </cell>
          <cell r="AL199">
            <v>50.682931951342027</v>
          </cell>
          <cell r="AM199">
            <v>50.4437085125317</v>
          </cell>
          <cell r="AN199">
            <v>50.20561420835255</v>
          </cell>
          <cell r="AO199">
            <v>49.968643709289125</v>
          </cell>
          <cell r="AP199">
            <v>49.732791710981289</v>
          </cell>
          <cell r="AQ199">
            <v>49.498052934105452</v>
          </cell>
          <cell r="AR199">
            <v>49.264422124256484</v>
          </cell>
          <cell r="AS199">
            <v>49.031894051830001</v>
          </cell>
          <cell r="AT199">
            <v>48.800463511905356</v>
          </cell>
          <cell r="AU199">
            <v>48.570125324129165</v>
          </cell>
          <cell r="AV199">
            <v>48.340874332599277</v>
          </cell>
          <cell r="AW199">
            <v>48.112705405749416</v>
          </cell>
          <cell r="AX199">
            <v>47.88561343623428</v>
          </cell>
          <cell r="AY199">
            <v>47.659593340815256</v>
          </cell>
          <cell r="AZ199">
            <v>47.434640060246608</v>
          </cell>
          <cell r="BA199">
            <v>47.210748559162248</v>
          </cell>
          <cell r="BB199">
            <v>46.987913825963005</v>
          </cell>
          <cell r="BC199">
            <v>46.766130872704466</v>
          </cell>
        </row>
        <row r="200">
          <cell r="AJ200">
            <v>168.78808760464642</v>
          </cell>
          <cell r="AK200">
            <v>168.38299619439525</v>
          </cell>
          <cell r="AL200">
            <v>167.97887700352871</v>
          </cell>
          <cell r="AM200">
            <v>167.57572769872027</v>
          </cell>
          <cell r="AN200">
            <v>167.17354595224336</v>
          </cell>
          <cell r="AO200">
            <v>166.77232944195796</v>
          </cell>
          <cell r="AP200">
            <v>166.37207585129727</v>
          </cell>
          <cell r="AQ200">
            <v>165.97278286925416</v>
          </cell>
          <cell r="AR200">
            <v>165.57444819036797</v>
          </cell>
          <cell r="AS200">
            <v>165.17706951471109</v>
          </cell>
          <cell r="AT200">
            <v>164.7806445478758</v>
          </cell>
          <cell r="AU200">
            <v>164.3851710009609</v>
          </cell>
          <cell r="AV200">
            <v>163.99064659055861</v>
          </cell>
          <cell r="AW200">
            <v>163.59706903874127</v>
          </cell>
          <cell r="AX200">
            <v>163.20443607304827</v>
          </cell>
          <cell r="AY200">
            <v>162.81274542647299</v>
          </cell>
          <cell r="AZ200">
            <v>162.42199483744946</v>
          </cell>
          <cell r="BA200">
            <v>162.03218204983961</v>
          </cell>
          <cell r="BB200">
            <v>161.64330481291998</v>
          </cell>
          <cell r="BC200">
            <v>161.255360881369</v>
          </cell>
        </row>
        <row r="201">
          <cell r="AJ201">
            <v>104.11941817271068</v>
          </cell>
          <cell r="AK201">
            <v>103.90076739454798</v>
          </cell>
          <cell r="AL201">
            <v>103.68257578301944</v>
          </cell>
          <cell r="AM201">
            <v>103.46484237387509</v>
          </cell>
          <cell r="AN201">
            <v>103.24756620488995</v>
          </cell>
          <cell r="AO201">
            <v>103.03074631585969</v>
          </cell>
          <cell r="AP201">
            <v>102.81438174859639</v>
          </cell>
          <cell r="AQ201">
            <v>102.59847154692433</v>
          </cell>
          <cell r="AR201">
            <v>102.38301475667581</v>
          </cell>
          <cell r="AS201">
            <v>102.16801042568679</v>
          </cell>
          <cell r="AT201">
            <v>101.95345760379283</v>
          </cell>
          <cell r="AU201">
            <v>101.73935534282487</v>
          </cell>
          <cell r="AV201">
            <v>101.52570269660494</v>
          </cell>
          <cell r="AW201">
            <v>101.31249872094207</v>
          </cell>
          <cell r="AX201">
            <v>101.09974247362808</v>
          </cell>
          <cell r="AY201">
            <v>100.88743301443347</v>
          </cell>
          <cell r="AZ201">
            <v>100.67556940510318</v>
          </cell>
          <cell r="BA201">
            <v>100.46415070935244</v>
          </cell>
          <cell r="BB201">
            <v>100.25317599286281</v>
          </cell>
          <cell r="BC201">
            <v>100.0426443232778</v>
          </cell>
        </row>
        <row r="202">
          <cell r="AJ202">
            <v>127.79010026960056</v>
          </cell>
          <cell r="AK202">
            <v>127.48340402895352</v>
          </cell>
          <cell r="AL202">
            <v>127.17744385928404</v>
          </cell>
          <cell r="AM202">
            <v>126.87221799402175</v>
          </cell>
          <cell r="AN202">
            <v>126.56772467083609</v>
          </cell>
          <cell r="AO202">
            <v>126.26396213162609</v>
          </cell>
          <cell r="AP202">
            <v>125.9609286225102</v>
          </cell>
          <cell r="AQ202">
            <v>125.65862239381617</v>
          </cell>
          <cell r="AR202">
            <v>125.35704170007101</v>
          </cell>
          <cell r="AS202">
            <v>125.05618479999086</v>
          </cell>
          <cell r="AT202">
            <v>124.75604995647087</v>
          </cell>
          <cell r="AU202">
            <v>124.45663543657534</v>
          </cell>
          <cell r="AV202">
            <v>124.15793951152757</v>
          </cell>
          <cell r="AW202">
            <v>123.85996045669991</v>
          </cell>
          <cell r="AX202">
            <v>123.56269655160385</v>
          </cell>
          <cell r="AY202">
            <v>123.26614607988</v>
          </cell>
          <cell r="AZ202">
            <v>122.9703073292883</v>
          </cell>
          <cell r="BA202">
            <v>122.67517859169801</v>
          </cell>
          <cell r="BB202">
            <v>122.38075816307796</v>
          </cell>
          <cell r="BC202">
            <v>122.08704434348657</v>
          </cell>
        </row>
        <row r="203">
          <cell r="AJ203">
            <v>373.5607451108765</v>
          </cell>
          <cell r="AK203">
            <v>371.88470256781238</v>
          </cell>
          <cell r="AL203">
            <v>370.21617986895814</v>
          </cell>
          <cell r="AM203">
            <v>368.55514327527942</v>
          </cell>
          <cell r="AN203">
            <v>366.90155919911763</v>
          </cell>
          <cell r="AO203">
            <v>365.25539420351095</v>
          </cell>
          <cell r="AP203">
            <v>363.61661500151791</v>
          </cell>
          <cell r="AQ203">
            <v>361.9851884555444</v>
          </cell>
          <cell r="AR203">
            <v>360.36108157667388</v>
          </cell>
          <cell r="AS203">
            <v>358.74426152399991</v>
          </cell>
          <cell r="AT203">
            <v>357.13469560396226</v>
          </cell>
          <cell r="AU203">
            <v>355.53235126968582</v>
          </cell>
          <cell r="AV203">
            <v>353.93719612032248</v>
          </cell>
          <cell r="AW203">
            <v>352.34919790039606</v>
          </cell>
          <cell r="AX203">
            <v>350.76832449914963</v>
          </cell>
          <cell r="AY203">
            <v>349.19454394989674</v>
          </cell>
          <cell r="AZ203">
            <v>347.62782442937493</v>
          </cell>
          <cell r="BA203">
            <v>346.06813425710186</v>
          </cell>
          <cell r="BB203">
            <v>344.51544189473492</v>
          </cell>
          <cell r="BC203">
            <v>342.9697159454339</v>
          </cell>
        </row>
        <row r="204">
          <cell r="AJ204">
            <v>337.71292763818877</v>
          </cell>
          <cell r="AK204">
            <v>334.67351128944512</v>
          </cell>
          <cell r="AL204">
            <v>331.66144968784005</v>
          </cell>
          <cell r="AM204">
            <v>328.67649664064959</v>
          </cell>
          <cell r="AN204">
            <v>325.71840817088366</v>
          </cell>
          <cell r="AO204">
            <v>322.78694249734565</v>
          </cell>
          <cell r="AP204">
            <v>319.88186001486957</v>
          </cell>
          <cell r="AQ204">
            <v>317.00292327473574</v>
          </cell>
          <cell r="AR204">
            <v>314.14989696526322</v>
          </cell>
          <cell r="AS204">
            <v>311.32254789257576</v>
          </cell>
          <cell r="AT204">
            <v>308.52064496154259</v>
          </cell>
          <cell r="AU204">
            <v>305.74395915688871</v>
          </cell>
          <cell r="AV204">
            <v>302.9922635244767</v>
          </cell>
          <cell r="AW204">
            <v>300.2653331527564</v>
          </cell>
          <cell r="AX204">
            <v>297.56294515438162</v>
          </cell>
          <cell r="AY204">
            <v>294.88487864799214</v>
          </cell>
          <cell r="AZ204">
            <v>292.23091474016024</v>
          </cell>
          <cell r="BA204">
            <v>289.60083650749874</v>
          </cell>
          <cell r="BB204">
            <v>286.9944289789313</v>
          </cell>
          <cell r="BC204">
            <v>284.41147911812084</v>
          </cell>
        </row>
      </sheetData>
      <sheetData sheetId="7"/>
      <sheetData sheetId="8"/>
      <sheetData sheetId="9"/>
      <sheetData sheetId="10"/>
      <sheetData sheetId="11"/>
      <sheetData sheetId="12"/>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orRPM"/>
      <sheetName val="7P Source Summary"/>
      <sheetName val="SC-New"/>
      <sheetName val="SC-NR"/>
      <sheetName val="SC-Retro"/>
      <sheetName val="Workbook Guide"/>
      <sheetName val="Model Output Check"/>
      <sheetName val="Model Input Summary"/>
      <sheetName val="M_Input(Fixture wo OM)_Out"/>
      <sheetName val="M_Input(Fixture wo OM)"/>
      <sheetName val="M_Input(Fixture)_Out"/>
      <sheetName val="M_Input(Fixture)"/>
      <sheetName val="M_Input(per KSF)_Out"/>
      <sheetName val="M_Input(per KSF)"/>
      <sheetName val="M_Input(per KSF Btype)_Out"/>
      <sheetName val="M_Input(per KSF Btype)"/>
      <sheetName val="Sheet3"/>
      <sheetName val="Proxy Measures"/>
      <sheetName val="Lists&amp;Tables"/>
      <sheetName val="Master Generic Spec Lookup Tbl"/>
      <sheetName val="DOE Conventional Tech Specs"/>
      <sheetName val="DOE2014 Sales Pen"/>
      <sheetName val="LED Lumen Maintenance"/>
      <sheetName val="ApplicNotes"/>
      <sheetName val="Recessed Cans"/>
      <sheetName val="LED Display Track Fixtures"/>
      <sheetName val="TLEDs"/>
      <sheetName val="LED GS A-Lamps"/>
      <sheetName val="LED High Bay"/>
      <sheetName val="Ceramic Metal Halide - Display"/>
      <sheetName val="HP T8 Fixture or Kit"/>
      <sheetName val="LED Fixture or Kit"/>
      <sheetName val="LED PARs"/>
      <sheetName val="T5 HO Fixtures"/>
      <sheetName val="Energy Star Lamps"/>
      <sheetName val="EnergyStar-LED Disp Track Lamps"/>
      <sheetName val="Fixt vs KSF Levelized Cost Chk"/>
      <sheetName val="Levelized Cost Summary_No O&amp;M"/>
      <sheetName val="Levelized Cost Summary_with O&amp;M"/>
      <sheetName val="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BB3" t="str">
            <v>Electric Shape Pointer</v>
          </cell>
        </row>
        <row r="4">
          <cell r="BA4" t="str">
            <v>Large Off</v>
          </cell>
          <cell r="BB4" t="str">
            <v>C-LOff-Lgt-LPD Int-All-All-C</v>
          </cell>
        </row>
        <row r="5">
          <cell r="BA5" t="str">
            <v>Medium Off</v>
          </cell>
          <cell r="BB5" t="str">
            <v>C-LOff-Lgt-LPD Int-All-All-C</v>
          </cell>
        </row>
        <row r="6">
          <cell r="BA6" t="str">
            <v>Small Off</v>
          </cell>
          <cell r="BB6" t="str">
            <v>C-SOff-Lgt-LPD Int-All-All-C</v>
          </cell>
        </row>
        <row r="7">
          <cell r="BA7" t="str">
            <v>Xlarge Ret</v>
          </cell>
          <cell r="BB7" t="str">
            <v>C-Ret-Lgt-LPD Int-All-All-C</v>
          </cell>
        </row>
        <row r="8">
          <cell r="BA8" t="str">
            <v>Large Ret</v>
          </cell>
          <cell r="BB8" t="str">
            <v>C-Ret-Lgt-LPD Int-All-All-C</v>
          </cell>
        </row>
        <row r="9">
          <cell r="BA9" t="str">
            <v>Medium Ret</v>
          </cell>
          <cell r="BB9" t="str">
            <v>C-Ret-Lgt-LPD Int-All-All-C</v>
          </cell>
        </row>
        <row r="10">
          <cell r="BA10" t="str">
            <v>Small Ret</v>
          </cell>
          <cell r="BB10" t="str">
            <v>C-Ret-Lgt-LPD Int-All-All-C</v>
          </cell>
        </row>
        <row r="11">
          <cell r="BA11" t="str">
            <v>School K-12</v>
          </cell>
          <cell r="BB11" t="str">
            <v>C-K12-Lgt-LPD Int-All-All-C</v>
          </cell>
        </row>
        <row r="12">
          <cell r="BA12" t="str">
            <v>University</v>
          </cell>
          <cell r="BB12" t="str">
            <v>C-Unv-Lgt-LPD Int-All-All-C</v>
          </cell>
        </row>
        <row r="13">
          <cell r="BA13" t="str">
            <v>Warehouse</v>
          </cell>
          <cell r="BB13" t="str">
            <v>C-War-Lgt-LPD Int-All-All-C</v>
          </cell>
        </row>
        <row r="14">
          <cell r="BA14" t="str">
            <v>Supermarket</v>
          </cell>
          <cell r="BB14" t="str">
            <v>C-Gro-Lgt-LPD Int-All-All-C</v>
          </cell>
        </row>
        <row r="15">
          <cell r="BA15" t="str">
            <v>MiniMart</v>
          </cell>
          <cell r="BB15" t="str">
            <v>C-Gro-Lgt-LPD Int-All-All-C</v>
          </cell>
        </row>
        <row r="16">
          <cell r="BA16" t="str">
            <v>Restaurant</v>
          </cell>
          <cell r="BB16" t="str">
            <v>C-Res-Lgt-LPD Int-All-All-C</v>
          </cell>
        </row>
        <row r="17">
          <cell r="BA17" t="str">
            <v>Lodging</v>
          </cell>
          <cell r="BB17" t="str">
            <v>C-Lod-Lgt-LPD Int-All-All-C</v>
          </cell>
        </row>
        <row r="18">
          <cell r="BA18" t="str">
            <v>Hospital</v>
          </cell>
          <cell r="BB18" t="str">
            <v>C-Hos-Lgt-LPD Int-All-All-C</v>
          </cell>
        </row>
        <row r="19">
          <cell r="BA19" t="str">
            <v>Residential Care</v>
          </cell>
          <cell r="BB19" t="str">
            <v>C-Hos-Lgt-LPD Int-All-All-C</v>
          </cell>
        </row>
        <row r="20">
          <cell r="BA20" t="str">
            <v>Assembly</v>
          </cell>
          <cell r="BB20" t="str">
            <v>C-Oth-Lgt-LPD Int-All-All-C</v>
          </cell>
        </row>
        <row r="21">
          <cell r="BA21" t="str">
            <v>Other</v>
          </cell>
          <cell r="BB21" t="str">
            <v>C-Oth-Lgt-LPD Int-All-All-C</v>
          </cell>
        </row>
        <row r="22">
          <cell r="BA22" t="str">
            <v>Weighted Avg Bldg</v>
          </cell>
          <cell r="BB22" t="str">
            <v>C-All-Lgt-LPD Int-All-All-E</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orRPM"/>
      <sheetName val="7P Source Summary"/>
      <sheetName val="SC-New"/>
      <sheetName val="SC-NR"/>
      <sheetName val="SC-Retro"/>
      <sheetName val="Workbook Guide"/>
      <sheetName val="Model Output Check"/>
      <sheetName val="Model Input Summary"/>
      <sheetName val="M_Input(Fixture wo OM)_Out"/>
      <sheetName val="M_Input(Fixture wo OM)"/>
      <sheetName val="M_Input(Fixture)_Out"/>
      <sheetName val="M_Input(Fixture)"/>
      <sheetName val="M_Input(per KSF)_Out"/>
      <sheetName val="M_Input(per KSF)"/>
      <sheetName val="M_Input(per KSF Btype)_Out"/>
      <sheetName val="M_Input(per KSF Btype)"/>
      <sheetName val="Pivot Btype"/>
      <sheetName val="Proxy Measures"/>
      <sheetName val="Lists&amp;Tables"/>
      <sheetName val="Master Generic Spec Lookup Tbl"/>
      <sheetName val="DOE Conventional Tech Specs"/>
      <sheetName val="DOE2014 Sales Pen"/>
      <sheetName val="LED Lumen Maintenance"/>
      <sheetName val="ApplicNotes"/>
      <sheetName val="Recessed Cans"/>
      <sheetName val="LED Display Track Fixtures"/>
      <sheetName val="TLEDs"/>
      <sheetName val="LED GS A-Lamps"/>
      <sheetName val="LED High Bay"/>
      <sheetName val="Ceramic Metal Halide - Display"/>
      <sheetName val="HP T8 Fixture or Kit"/>
      <sheetName val="LED Fixture or Kit"/>
      <sheetName val="LED PARs"/>
      <sheetName val="T5 HO Fixtures"/>
      <sheetName val="Energy Star Lamps"/>
      <sheetName val="EnergyStar-LED Disp Track Lamps"/>
      <sheetName val="Fixt vs KSF Levelized Cost Chk"/>
      <sheetName val="Levelized Cost Summary_No O&amp;M"/>
      <sheetName val="Levelized Cost Summary_with O&amp;M"/>
      <sheetName val="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AP4">
            <v>1.0659216863246577</v>
          </cell>
          <cell r="AQ4">
            <v>-8.1887999999999996E-3</v>
          </cell>
        </row>
        <row r="5">
          <cell r="AP5">
            <v>1.0804754657331919</v>
          </cell>
          <cell r="AQ5">
            <v>-8.1887999999999996E-3</v>
          </cell>
        </row>
        <row r="6">
          <cell r="AP6">
            <v>1.0538011061076413</v>
          </cell>
          <cell r="AQ6">
            <v>-2.1381866666666666E-2</v>
          </cell>
        </row>
        <row r="7">
          <cell r="AP7">
            <v>0.97757926357393488</v>
          </cell>
          <cell r="AQ7">
            <v>-1.50128E-2</v>
          </cell>
        </row>
        <row r="8">
          <cell r="AP8">
            <v>0.82894127262281558</v>
          </cell>
          <cell r="AQ8">
            <v>-1.9562133333333332E-2</v>
          </cell>
        </row>
        <row r="9">
          <cell r="AP9">
            <v>0.8715651907801627</v>
          </cell>
          <cell r="AQ9">
            <v>-1.7742399999999998E-2</v>
          </cell>
        </row>
        <row r="10">
          <cell r="AP10">
            <v>0.96151554870691303</v>
          </cell>
          <cell r="AQ10">
            <v>-1.4102933333333333E-2</v>
          </cell>
        </row>
        <row r="11">
          <cell r="AP11">
            <v>0.90722703877986732</v>
          </cell>
          <cell r="AQ11">
            <v>-2.18368E-2</v>
          </cell>
        </row>
        <row r="12">
          <cell r="AP12">
            <v>1.0150306909903213</v>
          </cell>
          <cell r="AQ12">
            <v>-2.1381866666666666E-2</v>
          </cell>
        </row>
        <row r="13">
          <cell r="AP13">
            <v>0.7515344064996774</v>
          </cell>
          <cell r="AQ13">
            <v>-1.7742399999999998E-2</v>
          </cell>
        </row>
        <row r="14">
          <cell r="AP14">
            <v>1.0417938720629913</v>
          </cell>
          <cell r="AQ14">
            <v>-1.0008533333333333E-2</v>
          </cell>
        </row>
        <row r="15">
          <cell r="AP15">
            <v>1.0805008357447128</v>
          </cell>
          <cell r="AQ15">
            <v>-1.7742399999999998E-2</v>
          </cell>
        </row>
        <row r="16">
          <cell r="AP16">
            <v>0.92073401596975291</v>
          </cell>
          <cell r="AQ16">
            <v>-2.6841066666666667E-2</v>
          </cell>
        </row>
        <row r="17">
          <cell r="AP17">
            <v>0.91364191185321664</v>
          </cell>
          <cell r="AQ17">
            <v>-1.8197333333333333E-2</v>
          </cell>
        </row>
        <row r="18">
          <cell r="AP18">
            <v>0.82969226907044291</v>
          </cell>
          <cell r="AQ18">
            <v>-3.2755199999999998E-2</v>
          </cell>
        </row>
        <row r="19">
          <cell r="AP19">
            <v>1.0435981578612779</v>
          </cell>
          <cell r="AQ19">
            <v>-1.8197333333333333E-2</v>
          </cell>
        </row>
        <row r="20">
          <cell r="AP20">
            <v>1.0820314279369219</v>
          </cell>
          <cell r="AQ20">
            <v>-8.1887999999999996E-3</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Efficacy"/>
      <sheetName val="Prices"/>
    </sheetNames>
    <sheetDataSet>
      <sheetData sheetId="0">
        <row r="8">
          <cell r="R8">
            <v>76</v>
          </cell>
        </row>
      </sheetData>
      <sheetData sheetId="1">
        <row r="21">
          <cell r="V21">
            <v>0.73576303156072631</v>
          </cell>
        </row>
        <row r="22">
          <cell r="U22">
            <v>0.61169856272276224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A1:BD74"/>
  <sheetViews>
    <sheetView tabSelected="1" zoomScale="85" zoomScaleNormal="85" workbookViewId="0">
      <selection activeCell="AE3" sqref="AE3"/>
    </sheetView>
  </sheetViews>
  <sheetFormatPr defaultRowHeight="12.75"/>
  <cols>
    <col min="1" max="2" width="21.85546875" customWidth="1"/>
    <col min="3" max="3" width="40.28515625" bestFit="1" customWidth="1"/>
    <col min="4" max="4" width="12.28515625" bestFit="1" customWidth="1"/>
    <col min="5" max="5" width="30.5703125" bestFit="1" customWidth="1"/>
    <col min="6" max="8" width="11.85546875" customWidth="1"/>
    <col min="9" max="9" width="17.85546875" customWidth="1"/>
    <col min="10" max="10" width="34" customWidth="1"/>
  </cols>
  <sheetData>
    <row r="1" spans="1:56" ht="15.75" thickBot="1">
      <c r="A1" s="90" t="s">
        <v>220</v>
      </c>
      <c r="B1" s="90" t="s">
        <v>221</v>
      </c>
      <c r="C1" s="90" t="s">
        <v>222</v>
      </c>
      <c r="D1" s="90" t="s">
        <v>223</v>
      </c>
      <c r="E1" s="90" t="s">
        <v>224</v>
      </c>
      <c r="F1" s="90" t="s">
        <v>225</v>
      </c>
      <c r="G1" s="90" t="s">
        <v>226</v>
      </c>
      <c r="H1" s="90" t="s">
        <v>227</v>
      </c>
      <c r="I1" s="90" t="s">
        <v>88</v>
      </c>
      <c r="J1" s="90" t="s">
        <v>89</v>
      </c>
      <c r="K1" s="93">
        <v>2016</v>
      </c>
      <c r="L1" s="116">
        <v>2017</v>
      </c>
      <c r="M1" s="116">
        <v>2018</v>
      </c>
      <c r="N1" s="116">
        <v>2019</v>
      </c>
      <c r="O1" s="116">
        <v>2020</v>
      </c>
      <c r="P1" s="116">
        <v>2021</v>
      </c>
      <c r="Q1" s="116">
        <v>2022</v>
      </c>
      <c r="R1" s="116">
        <v>2023</v>
      </c>
      <c r="S1" s="116">
        <v>2024</v>
      </c>
      <c r="T1" s="116">
        <v>2025</v>
      </c>
      <c r="U1" s="116">
        <v>2026</v>
      </c>
      <c r="V1" s="116">
        <v>2027</v>
      </c>
      <c r="W1" s="116">
        <v>2028</v>
      </c>
      <c r="X1" s="116">
        <v>2029</v>
      </c>
      <c r="Y1" s="116">
        <v>2030</v>
      </c>
      <c r="Z1" s="116">
        <v>2031</v>
      </c>
      <c r="AA1" s="116">
        <v>2032</v>
      </c>
      <c r="AB1" s="116">
        <v>2033</v>
      </c>
      <c r="AC1" s="116">
        <v>2034</v>
      </c>
      <c r="AD1" s="116">
        <v>2035</v>
      </c>
      <c r="AE1" s="118" t="s">
        <v>228</v>
      </c>
      <c r="AF1" s="119" t="s">
        <v>229</v>
      </c>
      <c r="AG1" s="120"/>
      <c r="AH1" s="120"/>
      <c r="AI1" s="120"/>
      <c r="AJ1" s="120"/>
      <c r="AK1" s="120"/>
      <c r="AL1" s="120"/>
      <c r="AM1" s="120"/>
      <c r="AN1" s="120"/>
      <c r="AO1" s="120"/>
      <c r="AP1" s="120"/>
      <c r="AQ1" s="121"/>
      <c r="AR1" s="122"/>
      <c r="AS1" s="119" t="s">
        <v>230</v>
      </c>
      <c r="AT1" s="120"/>
      <c r="AU1" s="120"/>
      <c r="AV1" s="120"/>
      <c r="AW1" s="120"/>
      <c r="AX1" s="120"/>
      <c r="AY1" s="120"/>
      <c r="AZ1" s="120"/>
      <c r="BA1" s="120"/>
      <c r="BB1" s="120"/>
      <c r="BC1" s="120"/>
      <c r="BD1" s="121"/>
    </row>
    <row r="2" spans="1:56" ht="15">
      <c r="A2" s="90"/>
      <c r="B2" s="90"/>
      <c r="C2" s="90"/>
      <c r="D2" s="90"/>
      <c r="E2" s="90"/>
      <c r="F2" s="90" t="s">
        <v>231</v>
      </c>
      <c r="G2" s="90" t="s">
        <v>86</v>
      </c>
      <c r="H2" s="90" t="s">
        <v>87</v>
      </c>
      <c r="I2" s="90">
        <f>'[2]SC-New'!D62</f>
        <v>1000</v>
      </c>
      <c r="J2" s="90"/>
      <c r="K2" s="94" t="str">
        <f t="shared" ref="K2:AD2" si="0">CONCATENATE("aMW_",K$1)</f>
        <v>aMW_2016</v>
      </c>
      <c r="L2" s="117" t="str">
        <f t="shared" si="0"/>
        <v>aMW_2017</v>
      </c>
      <c r="M2" s="117" t="str">
        <f t="shared" si="0"/>
        <v>aMW_2018</v>
      </c>
      <c r="N2" s="117" t="str">
        <f t="shared" si="0"/>
        <v>aMW_2019</v>
      </c>
      <c r="O2" s="117" t="str">
        <f t="shared" si="0"/>
        <v>aMW_2020</v>
      </c>
      <c r="P2" s="117" t="str">
        <f t="shared" si="0"/>
        <v>aMW_2021</v>
      </c>
      <c r="Q2" s="117" t="str">
        <f t="shared" si="0"/>
        <v>aMW_2022</v>
      </c>
      <c r="R2" s="117" t="str">
        <f t="shared" si="0"/>
        <v>aMW_2023</v>
      </c>
      <c r="S2" s="117" t="str">
        <f t="shared" si="0"/>
        <v>aMW_2024</v>
      </c>
      <c r="T2" s="117" t="str">
        <f t="shared" si="0"/>
        <v>aMW_2025</v>
      </c>
      <c r="U2" s="117" t="str">
        <f t="shared" si="0"/>
        <v>aMW_2026</v>
      </c>
      <c r="V2" s="117" t="str">
        <f t="shared" si="0"/>
        <v>aMW_2027</v>
      </c>
      <c r="W2" s="117" t="str">
        <f t="shared" si="0"/>
        <v>aMW_2028</v>
      </c>
      <c r="X2" s="117" t="str">
        <f t="shared" si="0"/>
        <v>aMW_2029</v>
      </c>
      <c r="Y2" s="117" t="str">
        <f t="shared" si="0"/>
        <v>aMW_2030</v>
      </c>
      <c r="Z2" s="117" t="str">
        <f t="shared" si="0"/>
        <v>aMW_2031</v>
      </c>
      <c r="AA2" s="117" t="str">
        <f t="shared" si="0"/>
        <v>aMW_2032</v>
      </c>
      <c r="AB2" s="117" t="str">
        <f t="shared" si="0"/>
        <v>aMW_2033</v>
      </c>
      <c r="AC2" s="117" t="str">
        <f t="shared" si="0"/>
        <v>aMW_2034</v>
      </c>
      <c r="AD2" s="117" t="str">
        <f t="shared" si="0"/>
        <v>aMW_2035</v>
      </c>
      <c r="AE2" s="123" t="s">
        <v>228</v>
      </c>
      <c r="AF2" s="124" t="s">
        <v>232</v>
      </c>
      <c r="AG2" s="124" t="s">
        <v>233</v>
      </c>
      <c r="AH2" s="124" t="s">
        <v>234</v>
      </c>
      <c r="AI2" s="124" t="s">
        <v>235</v>
      </c>
      <c r="AJ2" s="124" t="s">
        <v>236</v>
      </c>
      <c r="AK2" s="124" t="s">
        <v>237</v>
      </c>
      <c r="AL2" s="124" t="s">
        <v>238</v>
      </c>
      <c r="AM2" s="124" t="s">
        <v>239</v>
      </c>
      <c r="AN2" s="124" t="s">
        <v>240</v>
      </c>
      <c r="AO2" s="124" t="s">
        <v>241</v>
      </c>
      <c r="AP2" s="124" t="s">
        <v>242</v>
      </c>
      <c r="AQ2" s="124" t="s">
        <v>243</v>
      </c>
      <c r="AR2" s="124"/>
      <c r="AS2" s="124" t="s">
        <v>232</v>
      </c>
      <c r="AT2" s="124" t="s">
        <v>233</v>
      </c>
      <c r="AU2" s="124" t="s">
        <v>234</v>
      </c>
      <c r="AV2" s="124" t="s">
        <v>235</v>
      </c>
      <c r="AW2" s="124" t="s">
        <v>236</v>
      </c>
      <c r="AX2" s="124" t="s">
        <v>237</v>
      </c>
      <c r="AY2" s="124" t="s">
        <v>238</v>
      </c>
      <c r="AZ2" s="124" t="s">
        <v>239</v>
      </c>
      <c r="BA2" s="124" t="s">
        <v>240</v>
      </c>
      <c r="BB2" s="124" t="s">
        <v>241</v>
      </c>
      <c r="BC2" s="124" t="s">
        <v>242</v>
      </c>
      <c r="BD2" s="124" t="s">
        <v>243</v>
      </c>
    </row>
    <row r="3" spans="1:56" ht="15">
      <c r="A3" s="105" t="str">
        <f>VLOOKUP(CONCATENATE(C3,"-",B3),[1]!ACHIEV,2,FALSE)</f>
        <v>LO20Fast</v>
      </c>
      <c r="B3" s="105" t="s">
        <v>41</v>
      </c>
      <c r="C3" s="105" t="s">
        <v>975</v>
      </c>
      <c r="D3" s="105" t="s">
        <v>244</v>
      </c>
      <c r="E3" s="105" t="s">
        <v>974</v>
      </c>
      <c r="F3" s="125">
        <f t="shared" ref="F3:F34" si="1">VLOOKUP(J3,MeasOut,14,FALSE)</f>
        <v>7.7434611809118828E-2</v>
      </c>
      <c r="G3" s="126">
        <f t="shared" ref="G3:G34" si="2">VLOOKUP(J3,MeasOut,3,FALSE)</f>
        <v>458.17514534455051</v>
      </c>
      <c r="H3" s="126">
        <f t="shared" ref="H3:H34" si="3">VLOOKUP(J3,MeasOut,11,FALSE)</f>
        <v>82.804520971996169</v>
      </c>
      <c r="I3" s="23" t="str">
        <f>'SC-New'!C91</f>
        <v>Large Off</v>
      </c>
      <c r="J3" s="23" t="str">
        <f>'SC-New'!D91</f>
        <v>Lighting Controls Interior-New-Large Off-Unitary</v>
      </c>
      <c r="K3" s="302">
        <f>VLOOKUP(forRPM!$J3,'SC-New'!$D$91:$Z$126,COLUMN()-9,FALSE)</f>
        <v>2.0205272731822196E-2</v>
      </c>
      <c r="L3" s="302">
        <f>VLOOKUP(forRPM!$J3,'SC-New'!$D$91:$Z$126,COLUMN()-9,FALSE)</f>
        <v>2.7383910119223857E-2</v>
      </c>
      <c r="M3" s="302">
        <f>VLOOKUP(forRPM!$J3,'SC-New'!$D$91:$Z$126,COLUMN()-9,FALSE)</f>
        <v>3.6306684381160116E-2</v>
      </c>
      <c r="N3" s="302">
        <f>VLOOKUP(forRPM!$J3,'SC-New'!$D$91:$Z$126,COLUMN()-9,FALSE)</f>
        <v>5.0860947324728116E-2</v>
      </c>
      <c r="O3" s="302">
        <f>VLOOKUP(forRPM!$J3,'SC-New'!$D$91:$Z$126,COLUMN()-9,FALSE)</f>
        <v>5.5337153811470044E-2</v>
      </c>
      <c r="P3" s="302">
        <f>VLOOKUP(forRPM!$J3,'SC-New'!$D$91:$Z$126,COLUMN()-9,FALSE)</f>
        <v>4.931361618362895E-2</v>
      </c>
      <c r="Q3" s="302">
        <f>VLOOKUP(forRPM!$J3,'SC-New'!$D$91:$Z$126,COLUMN()-9,FALSE)</f>
        <v>6.6717592427859226E-2</v>
      </c>
      <c r="R3" s="302">
        <f>VLOOKUP(forRPM!$J3,'SC-New'!$D$91:$Z$126,COLUMN()-9,FALSE)</f>
        <v>6.0877129141159267E-2</v>
      </c>
      <c r="S3" s="302">
        <f>VLOOKUP(forRPM!$J3,'SC-New'!$D$91:$Z$126,COLUMN()-9,FALSE)</f>
        <v>6.1178956859691012E-2</v>
      </c>
      <c r="T3" s="302">
        <f>VLOOKUP(forRPM!$J3,'SC-New'!$D$91:$Z$126,COLUMN()-9,FALSE)</f>
        <v>7.0773544998507382E-2</v>
      </c>
      <c r="U3" s="302">
        <f>VLOOKUP(forRPM!$J3,'SC-New'!$D$91:$Z$126,COLUMN()-9,FALSE)</f>
        <v>7.2194964127324096E-2</v>
      </c>
      <c r="V3" s="302">
        <f>VLOOKUP(forRPM!$J3,'SC-New'!$D$91:$Z$126,COLUMN()-9,FALSE)</f>
        <v>8.0101525701849113E-2</v>
      </c>
      <c r="W3" s="302">
        <f>VLOOKUP(forRPM!$J3,'SC-New'!$D$91:$Z$126,COLUMN()-9,FALSE)</f>
        <v>8.8669773458111126E-2</v>
      </c>
      <c r="X3" s="302">
        <f>VLOOKUP(forRPM!$J3,'SC-New'!$D$91:$Z$126,COLUMN()-9,FALSE)</f>
        <v>8.1605653763571359E-2</v>
      </c>
      <c r="Y3" s="302">
        <f>VLOOKUP(forRPM!$J3,'SC-New'!$D$91:$Z$126,COLUMN()-9,FALSE)</f>
        <v>8.9235262384911945E-2</v>
      </c>
      <c r="Z3" s="302">
        <f>VLOOKUP(forRPM!$J3,'SC-New'!$D$91:$Z$126,COLUMN()-9,FALSE)</f>
        <v>8.7671423585661518E-2</v>
      </c>
      <c r="AA3" s="302">
        <f>VLOOKUP(forRPM!$J3,'SC-New'!$D$91:$Z$126,COLUMN()-9,FALSE)</f>
        <v>8.6569736856284524E-2</v>
      </c>
      <c r="AB3" s="302">
        <f>VLOOKUP(forRPM!$J3,'SC-New'!$D$91:$Z$126,COLUMN()-9,FALSE)</f>
        <v>8.1482602392561859E-2</v>
      </c>
      <c r="AC3" s="302">
        <f>VLOOKUP(forRPM!$J3,'SC-New'!$D$91:$Z$126,COLUMN()-9,FALSE)</f>
        <v>8.0568561700879587E-2</v>
      </c>
      <c r="AD3" s="302">
        <f>VLOOKUP(forRPM!$J3,'SC-New'!$D$91:$Z$126,COLUMN()-9,FALSE)</f>
        <v>8.4628127884581891E-2</v>
      </c>
      <c r="AE3" s="302">
        <f>VLOOKUP(forRPM!$J3,'SC-New'!$D$91:$Z$126,COLUMN()-9,FALSE)</f>
        <v>1.3316824398349871</v>
      </c>
      <c r="AF3" s="340">
        <f t="shared" ref="AF3:AO12" si="4">VLOOKUP($J3,MeasOut,COLUMN()-17,FALSE)</f>
        <v>27.909349937165857</v>
      </c>
      <c r="AG3" s="340">
        <f t="shared" si="4"/>
        <v>25.766216915733562</v>
      </c>
      <c r="AH3" s="340">
        <f t="shared" si="4"/>
        <v>29.540976170901079</v>
      </c>
      <c r="AI3" s="340">
        <f t="shared" si="4"/>
        <v>27.343182805656895</v>
      </c>
      <c r="AJ3" s="340">
        <f t="shared" si="4"/>
        <v>27.704753926952954</v>
      </c>
      <c r="AK3" s="340">
        <f t="shared" si="4"/>
        <v>27.710787883447619</v>
      </c>
      <c r="AL3" s="340">
        <f t="shared" si="4"/>
        <v>27.123031489901336</v>
      </c>
      <c r="AM3" s="340">
        <f t="shared" si="4"/>
        <v>28.986784271605796</v>
      </c>
      <c r="AN3" s="340">
        <f t="shared" si="4"/>
        <v>25.78928074851488</v>
      </c>
      <c r="AO3" s="340">
        <f t="shared" si="4"/>
        <v>28.848205551732626</v>
      </c>
      <c r="AP3" s="340">
        <f t="shared" ref="AP3:BD12" si="5">VLOOKUP($J3,MeasOut,COLUMN()-17,FALSE)</f>
        <v>26.007335425346895</v>
      </c>
      <c r="AQ3" s="340">
        <f t="shared" si="5"/>
        <v>27.278241691952065</v>
      </c>
      <c r="AR3" s="340">
        <f t="shared" si="5"/>
        <v>0</v>
      </c>
      <c r="AS3" s="340">
        <f t="shared" si="5"/>
        <v>11.109594401792602</v>
      </c>
      <c r="AT3" s="340">
        <f t="shared" si="5"/>
        <v>9.8484069746709224</v>
      </c>
      <c r="AU3" s="340">
        <f t="shared" si="5"/>
        <v>9.9814136500677897</v>
      </c>
      <c r="AV3" s="340">
        <f t="shared" si="5"/>
        <v>10.725827314839439</v>
      </c>
      <c r="AW3" s="340">
        <f t="shared" si="5"/>
        <v>10.859961584471121</v>
      </c>
      <c r="AX3" s="340">
        <f t="shared" si="5"/>
        <v>10.248373716988802</v>
      </c>
      <c r="AY3" s="340">
        <f t="shared" si="5"/>
        <v>11.524944979239271</v>
      </c>
      <c r="AZ3" s="340">
        <f t="shared" si="5"/>
        <v>10.395543119281752</v>
      </c>
      <c r="BA3" s="340">
        <f t="shared" si="5"/>
        <v>11.412240890228164</v>
      </c>
      <c r="BB3" s="340">
        <f t="shared" si="5"/>
        <v>10.245441104332173</v>
      </c>
      <c r="BC3" s="340">
        <f t="shared" si="5"/>
        <v>10.702784005656454</v>
      </c>
      <c r="BD3" s="340">
        <f t="shared" si="5"/>
        <v>11.112466784070469</v>
      </c>
    </row>
    <row r="4" spans="1:56" ht="15">
      <c r="A4" s="105" t="str">
        <f>VLOOKUP(CONCATENATE(C4,"-",B4),[1]!ACHIEV,2,FALSE)</f>
        <v>LO20Fast</v>
      </c>
      <c r="B4" s="105" t="s">
        <v>41</v>
      </c>
      <c r="C4" s="105" t="s">
        <v>975</v>
      </c>
      <c r="D4" s="105" t="s">
        <v>244</v>
      </c>
      <c r="E4" s="105" t="s">
        <v>974</v>
      </c>
      <c r="F4" s="125">
        <f t="shared" si="1"/>
        <v>6.8680395957098614E-2</v>
      </c>
      <c r="G4" s="126">
        <f t="shared" si="2"/>
        <v>406.37706659568028</v>
      </c>
      <c r="H4" s="126">
        <f t="shared" si="3"/>
        <v>94.582121360714282</v>
      </c>
      <c r="I4" s="23" t="str">
        <f>'SC-New'!C92</f>
        <v>Medium Off</v>
      </c>
      <c r="J4" s="23" t="str">
        <f>'SC-New'!D92</f>
        <v>Lighting Controls Interior-New-Medium Off-Unitary</v>
      </c>
      <c r="K4" s="302">
        <f>VLOOKUP(forRPM!$J4,'SC-New'!$D$91:$Z$126,COLUMN()-9,FALSE)</f>
        <v>1.7921005855411253E-2</v>
      </c>
      <c r="L4" s="302">
        <f>VLOOKUP(forRPM!$J4,'SC-New'!$D$91:$Z$126,COLUMN()-9,FALSE)</f>
        <v>2.4288076686921737E-2</v>
      </c>
      <c r="M4" s="302">
        <f>VLOOKUP(forRPM!$J4,'SC-New'!$D$91:$Z$126,COLUMN()-9,FALSE)</f>
        <v>3.2202104471502485E-2</v>
      </c>
      <c r="N4" s="302">
        <f>VLOOKUP(forRPM!$J4,'SC-New'!$D$91:$Z$126,COLUMN()-9,FALSE)</f>
        <v>4.5110964198106854E-2</v>
      </c>
      <c r="O4" s="302">
        <f>VLOOKUP(forRPM!$J4,'SC-New'!$D$91:$Z$126,COLUMN()-9,FALSE)</f>
        <v>4.9081122073412004E-2</v>
      </c>
      <c r="P4" s="302">
        <f>VLOOKUP(forRPM!$J4,'SC-New'!$D$91:$Z$126,COLUMN()-9,FALSE)</f>
        <v>4.3738563498153644E-2</v>
      </c>
      <c r="Q4" s="302">
        <f>VLOOKUP(forRPM!$J4,'SC-New'!$D$91:$Z$126,COLUMN()-9,FALSE)</f>
        <v>5.9174967862499039E-2</v>
      </c>
      <c r="R4" s="302">
        <f>VLOOKUP(forRPM!$J4,'SC-New'!$D$91:$Z$126,COLUMN()-9,FALSE)</f>
        <v>5.3994786523277653E-2</v>
      </c>
      <c r="S4" s="302">
        <f>VLOOKUP(forRPM!$J4,'SC-New'!$D$91:$Z$126,COLUMN()-9,FALSE)</f>
        <v>5.4262491710083335E-2</v>
      </c>
      <c r="T4" s="302">
        <f>VLOOKUP(forRPM!$J4,'SC-New'!$D$91:$Z$126,COLUMN()-9,FALSE)</f>
        <v>6.2772382791394216E-2</v>
      </c>
      <c r="U4" s="302">
        <f>VLOOKUP(forRPM!$J4,'SC-New'!$D$91:$Z$126,COLUMN()-9,FALSE)</f>
        <v>6.4033106210900401E-2</v>
      </c>
      <c r="V4" s="302">
        <f>VLOOKUP(forRPM!$J4,'SC-New'!$D$91:$Z$126,COLUMN()-9,FALSE)</f>
        <v>7.1045807209985309E-2</v>
      </c>
      <c r="W4" s="302">
        <f>VLOOKUP(forRPM!$J4,'SC-New'!$D$91:$Z$126,COLUMN()-9,FALSE)</f>
        <v>7.8645388777065589E-2</v>
      </c>
      <c r="X4" s="302">
        <f>VLOOKUP(forRPM!$J4,'SC-New'!$D$91:$Z$126,COLUMN()-9,FALSE)</f>
        <v>7.2379889068675554E-2</v>
      </c>
      <c r="Y4" s="302">
        <f>VLOOKUP(forRPM!$J4,'SC-New'!$D$91:$Z$126,COLUMN()-9,FALSE)</f>
        <v>7.9146947479235771E-2</v>
      </c>
      <c r="Z4" s="302">
        <f>VLOOKUP(forRPM!$J4,'SC-New'!$D$91:$Z$126,COLUMN()-9,FALSE)</f>
        <v>7.7759905361553944E-2</v>
      </c>
      <c r="AA4" s="302">
        <f>VLOOKUP(forRPM!$J4,'SC-New'!$D$91:$Z$126,COLUMN()-9,FALSE)</f>
        <v>7.6782767631712781E-2</v>
      </c>
      <c r="AB4" s="302">
        <f>VLOOKUP(forRPM!$J4,'SC-New'!$D$91:$Z$126,COLUMN()-9,FALSE)</f>
        <v>7.2270749025398415E-2</v>
      </c>
      <c r="AC4" s="302">
        <f>VLOOKUP(forRPM!$J4,'SC-New'!$D$91:$Z$126,COLUMN()-9,FALSE)</f>
        <v>7.1460043384096977E-2</v>
      </c>
      <c r="AD4" s="302">
        <f>VLOOKUP(forRPM!$J4,'SC-New'!$D$91:$Z$126,COLUMN()-9,FALSE)</f>
        <v>7.5060663396217822E-2</v>
      </c>
      <c r="AE4" s="302">
        <f>VLOOKUP(forRPM!$J4,'SC-New'!$D$91:$Z$126,COLUMN()-9,FALSE)</f>
        <v>1.1811317332156051</v>
      </c>
      <c r="AF4" s="340">
        <f t="shared" si="4"/>
        <v>24.754113952490272</v>
      </c>
      <c r="AG4" s="340">
        <f t="shared" si="4"/>
        <v>22.85326856743767</v>
      </c>
      <c r="AH4" s="340">
        <f t="shared" si="4"/>
        <v>26.201279931228065</v>
      </c>
      <c r="AI4" s="340">
        <f t="shared" si="4"/>
        <v>24.251953718694779</v>
      </c>
      <c r="AJ4" s="340">
        <f t="shared" si="4"/>
        <v>24.572648136825009</v>
      </c>
      <c r="AK4" s="340">
        <f t="shared" si="4"/>
        <v>24.577999936382849</v>
      </c>
      <c r="AL4" s="340">
        <f t="shared" si="4"/>
        <v>24.056691171581608</v>
      </c>
      <c r="AM4" s="340">
        <f t="shared" si="4"/>
        <v>25.709741093613147</v>
      </c>
      <c r="AN4" s="340">
        <f t="shared" si="4"/>
        <v>22.873724964528083</v>
      </c>
      <c r="AO4" s="340">
        <f t="shared" si="4"/>
        <v>25.586829114980404</v>
      </c>
      <c r="AP4" s="340">
        <f t="shared" si="5"/>
        <v>23.067127904056431</v>
      </c>
      <c r="AQ4" s="340">
        <f t="shared" si="5"/>
        <v>24.19435439329056</v>
      </c>
      <c r="AR4" s="340">
        <f t="shared" si="5"/>
        <v>0</v>
      </c>
      <c r="AS4" s="340">
        <f t="shared" si="5"/>
        <v>9.8536213278727711</v>
      </c>
      <c r="AT4" s="340">
        <f t="shared" si="5"/>
        <v>8.735014934076256</v>
      </c>
      <c r="AU4" s="340">
        <f t="shared" si="5"/>
        <v>8.8529848046260344</v>
      </c>
      <c r="AV4" s="340">
        <f t="shared" si="5"/>
        <v>9.5132402647866936</v>
      </c>
      <c r="AW4" s="340">
        <f t="shared" si="5"/>
        <v>9.6322102516503101</v>
      </c>
      <c r="AX4" s="340">
        <f t="shared" si="5"/>
        <v>9.0897642327461821</v>
      </c>
      <c r="AY4" s="340">
        <f t="shared" si="5"/>
        <v>10.222015272822947</v>
      </c>
      <c r="AZ4" s="340">
        <f t="shared" si="5"/>
        <v>9.2202956913033098</v>
      </c>
      <c r="BA4" s="340">
        <f t="shared" si="5"/>
        <v>10.12205272018114</v>
      </c>
      <c r="BB4" s="340">
        <f t="shared" si="5"/>
        <v>9.0871631607740948</v>
      </c>
      <c r="BC4" s="340">
        <f t="shared" si="5"/>
        <v>9.4928020710400727</v>
      </c>
      <c r="BD4" s="340">
        <f t="shared" si="5"/>
        <v>9.8561689786916364</v>
      </c>
    </row>
    <row r="5" spans="1:56" ht="15">
      <c r="A5" s="105" t="str">
        <f>VLOOKUP(CONCATENATE(C5,"-",B5),[1]!ACHIEV,2,FALSE)</f>
        <v>LO20Fast</v>
      </c>
      <c r="B5" s="105" t="s">
        <v>41</v>
      </c>
      <c r="C5" s="105" t="s">
        <v>975</v>
      </c>
      <c r="D5" s="105" t="s">
        <v>244</v>
      </c>
      <c r="E5" s="105" t="s">
        <v>974</v>
      </c>
      <c r="F5" s="125">
        <f t="shared" si="1"/>
        <v>7.4097355714045021E-2</v>
      </c>
      <c r="G5" s="126">
        <f t="shared" si="2"/>
        <v>396.69886797323051</v>
      </c>
      <c r="H5" s="126">
        <f t="shared" si="3"/>
        <v>113.46068896053225</v>
      </c>
      <c r="I5" s="23" t="str">
        <f>'SC-New'!C93</f>
        <v>Small Off</v>
      </c>
      <c r="J5" s="23" t="str">
        <f>'SC-New'!D93</f>
        <v>Lighting Controls Interior-New-Small Off-Unitary</v>
      </c>
      <c r="K5" s="302">
        <f>VLOOKUP(forRPM!$J5,'SC-New'!$D$91:$Z$126,COLUMN()-9,FALSE)</f>
        <v>1.7494202601881888E-2</v>
      </c>
      <c r="L5" s="302">
        <f>VLOOKUP(forRPM!$J5,'SC-New'!$D$91:$Z$126,COLUMN()-9,FALSE)</f>
        <v>2.370963649022827E-2</v>
      </c>
      <c r="M5" s="302">
        <f>VLOOKUP(forRPM!$J5,'SC-New'!$D$91:$Z$126,COLUMN()-9,FALSE)</f>
        <v>3.1435185300233995E-2</v>
      </c>
      <c r="N5" s="302">
        <f>VLOOKUP(forRPM!$J5,'SC-New'!$D$91:$Z$126,COLUMN()-9,FALSE)</f>
        <v>4.4036610088469368E-2</v>
      </c>
      <c r="O5" s="302">
        <f>VLOOKUP(forRPM!$J5,'SC-New'!$D$91:$Z$126,COLUMN()-9,FALSE)</f>
        <v>4.7912215441897277E-2</v>
      </c>
      <c r="P5" s="302">
        <f>VLOOKUP(forRPM!$J5,'SC-New'!$D$91:$Z$126,COLUMN()-9,FALSE)</f>
        <v>4.2696894221533443E-2</v>
      </c>
      <c r="Q5" s="302">
        <f>VLOOKUP(forRPM!$J5,'SC-New'!$D$91:$Z$126,COLUMN()-9,FALSE)</f>
        <v>5.7765668127038934E-2</v>
      </c>
      <c r="R5" s="302">
        <f>VLOOKUP(forRPM!$J5,'SC-New'!$D$91:$Z$126,COLUMN()-9,FALSE)</f>
        <v>5.2708856997463686E-2</v>
      </c>
      <c r="S5" s="302">
        <f>VLOOKUP(forRPM!$J5,'SC-New'!$D$91:$Z$126,COLUMN()-9,FALSE)</f>
        <v>5.2970186568657325E-2</v>
      </c>
      <c r="T5" s="302">
        <f>VLOOKUP(forRPM!$J5,'SC-New'!$D$91:$Z$126,COLUMN()-9,FALSE)</f>
        <v>6.1277407708895254E-2</v>
      </c>
      <c r="U5" s="302">
        <f>VLOOKUP(forRPM!$J5,'SC-New'!$D$91:$Z$126,COLUMN()-9,FALSE)</f>
        <v>6.2508105980171078E-2</v>
      </c>
      <c r="V5" s="302">
        <f>VLOOKUP(forRPM!$J5,'SC-New'!$D$91:$Z$126,COLUMN()-9,FALSE)</f>
        <v>6.9353793831300664E-2</v>
      </c>
      <c r="W5" s="302">
        <f>VLOOKUP(forRPM!$J5,'SC-New'!$D$91:$Z$126,COLUMN()-9,FALSE)</f>
        <v>7.6772385214880043E-2</v>
      </c>
      <c r="X5" s="302">
        <f>VLOOKUP(forRPM!$J5,'SC-New'!$D$91:$Z$126,COLUMN()-9,FALSE)</f>
        <v>7.0656103451180355E-2</v>
      </c>
      <c r="Y5" s="302">
        <f>VLOOKUP(forRPM!$J5,'SC-New'!$D$91:$Z$126,COLUMN()-9,FALSE)</f>
        <v>7.7261998890769387E-2</v>
      </c>
      <c r="Z5" s="302">
        <f>VLOOKUP(forRPM!$J5,'SC-New'!$D$91:$Z$126,COLUMN()-9,FALSE)</f>
        <v>7.5907990303313744E-2</v>
      </c>
      <c r="AA5" s="302">
        <f>VLOOKUP(forRPM!$J5,'SC-New'!$D$91:$Z$126,COLUMN()-9,FALSE)</f>
        <v>7.4954123899067124E-2</v>
      </c>
      <c r="AB5" s="302">
        <f>VLOOKUP(forRPM!$J5,'SC-New'!$D$91:$Z$126,COLUMN()-9,FALSE)</f>
        <v>7.0549562666334165E-2</v>
      </c>
      <c r="AC5" s="302">
        <f>VLOOKUP(forRPM!$J5,'SC-New'!$D$91:$Z$126,COLUMN()-9,FALSE)</f>
        <v>6.9758164635785935E-2</v>
      </c>
      <c r="AD5" s="302">
        <f>VLOOKUP(forRPM!$J5,'SC-New'!$D$91:$Z$126,COLUMN()-9,FALSE)</f>
        <v>7.3273032969217833E-2</v>
      </c>
      <c r="AE5" s="302">
        <f>VLOOKUP(forRPM!$J5,'SC-New'!$D$91:$Z$126,COLUMN()-9,FALSE)</f>
        <v>1.1530021253883196</v>
      </c>
      <c r="AF5" s="340">
        <f t="shared" si="4"/>
        <v>28.000490026055655</v>
      </c>
      <c r="AG5" s="340">
        <f t="shared" si="4"/>
        <v>26.087845664916056</v>
      </c>
      <c r="AH5" s="340">
        <f t="shared" si="4"/>
        <v>29.66172728984542</v>
      </c>
      <c r="AI5" s="340">
        <f t="shared" si="4"/>
        <v>27.727106648970977</v>
      </c>
      <c r="AJ5" s="340">
        <f t="shared" si="4"/>
        <v>27.633156617674189</v>
      </c>
      <c r="AK5" s="340">
        <f t="shared" si="4"/>
        <v>27.910227706837986</v>
      </c>
      <c r="AL5" s="340">
        <f t="shared" si="4"/>
        <v>27.354769416431722</v>
      </c>
      <c r="AM5" s="340">
        <f t="shared" si="4"/>
        <v>29.201662116468832</v>
      </c>
      <c r="AN5" s="340">
        <f t="shared" si="4"/>
        <v>26.18872797974721</v>
      </c>
      <c r="AO5" s="340">
        <f t="shared" si="4"/>
        <v>28.769309826106436</v>
      </c>
      <c r="AP5" s="340">
        <f t="shared" si="5"/>
        <v>25.744758014429721</v>
      </c>
      <c r="AQ5" s="340">
        <f t="shared" si="5"/>
        <v>27.100381741944194</v>
      </c>
      <c r="AR5" s="340">
        <f t="shared" si="5"/>
        <v>0</v>
      </c>
      <c r="AS5" s="340">
        <f t="shared" si="5"/>
        <v>5.6210652272263628</v>
      </c>
      <c r="AT5" s="340">
        <f t="shared" si="5"/>
        <v>5.0049829142599238</v>
      </c>
      <c r="AU5" s="340">
        <f t="shared" si="5"/>
        <v>5.0381131609889156</v>
      </c>
      <c r="AV5" s="340">
        <f t="shared" si="5"/>
        <v>5.5102494278398186</v>
      </c>
      <c r="AW5" s="340">
        <f t="shared" si="5"/>
        <v>5.4812203427867221</v>
      </c>
      <c r="AX5" s="340">
        <f t="shared" si="5"/>
        <v>5.2584110361046834</v>
      </c>
      <c r="AY5" s="340">
        <f t="shared" si="5"/>
        <v>5.9472501791397931</v>
      </c>
      <c r="AZ5" s="340">
        <f t="shared" si="5"/>
        <v>5.2773574098628711</v>
      </c>
      <c r="BA5" s="340">
        <f t="shared" si="5"/>
        <v>6.0109502575755966</v>
      </c>
      <c r="BB5" s="340">
        <f t="shared" si="5"/>
        <v>5.120946174093759</v>
      </c>
      <c r="BC5" s="340">
        <f t="shared" si="5"/>
        <v>5.3925417233958415</v>
      </c>
      <c r="BD5" s="340">
        <f t="shared" si="5"/>
        <v>5.6556170705277875</v>
      </c>
    </row>
    <row r="6" spans="1:56" ht="15">
      <c r="A6" s="105" t="str">
        <f>VLOOKUP(CONCATENATE(C6,"-",B6),[1]!ACHIEV,2,FALSE)</f>
        <v>LO20Fast</v>
      </c>
      <c r="B6" s="105" t="s">
        <v>41</v>
      </c>
      <c r="C6" s="105" t="s">
        <v>975</v>
      </c>
      <c r="D6" s="105" t="s">
        <v>244</v>
      </c>
      <c r="E6" s="105" t="s">
        <v>974</v>
      </c>
      <c r="F6" s="125">
        <f t="shared" si="1"/>
        <v>0</v>
      </c>
      <c r="G6" s="126">
        <f t="shared" si="2"/>
        <v>0</v>
      </c>
      <c r="H6" s="126">
        <f t="shared" si="3"/>
        <v>9999</v>
      </c>
      <c r="I6" s="23" t="str">
        <f>'SC-New'!C94</f>
        <v>XLarge Ret</v>
      </c>
      <c r="J6" s="23" t="str">
        <f>'SC-New'!D94</f>
        <v>Lighting Controls Interior-New-Xlarge Ret-Unitary</v>
      </c>
      <c r="K6" s="302">
        <f>VLOOKUP(forRPM!$J6,'SC-New'!$D$91:$Z$126,COLUMN()-9,FALSE)</f>
        <v>0</v>
      </c>
      <c r="L6" s="302">
        <f>VLOOKUP(forRPM!$J6,'SC-New'!$D$91:$Z$126,COLUMN()-9,FALSE)</f>
        <v>0</v>
      </c>
      <c r="M6" s="302">
        <f>VLOOKUP(forRPM!$J6,'SC-New'!$D$91:$Z$126,COLUMN()-9,FALSE)</f>
        <v>0</v>
      </c>
      <c r="N6" s="302">
        <f>VLOOKUP(forRPM!$J6,'SC-New'!$D$91:$Z$126,COLUMN()-9,FALSE)</f>
        <v>0</v>
      </c>
      <c r="O6" s="302">
        <f>VLOOKUP(forRPM!$J6,'SC-New'!$D$91:$Z$126,COLUMN()-9,FALSE)</f>
        <v>0</v>
      </c>
      <c r="P6" s="302">
        <f>VLOOKUP(forRPM!$J6,'SC-New'!$D$91:$Z$126,COLUMN()-9,FALSE)</f>
        <v>0</v>
      </c>
      <c r="Q6" s="302">
        <f>VLOOKUP(forRPM!$J6,'SC-New'!$D$91:$Z$126,COLUMN()-9,FALSE)</f>
        <v>0</v>
      </c>
      <c r="R6" s="302">
        <f>VLOOKUP(forRPM!$J6,'SC-New'!$D$91:$Z$126,COLUMN()-9,FALSE)</f>
        <v>0</v>
      </c>
      <c r="S6" s="302">
        <f>VLOOKUP(forRPM!$J6,'SC-New'!$D$91:$Z$126,COLUMN()-9,FALSE)</f>
        <v>0</v>
      </c>
      <c r="T6" s="302">
        <f>VLOOKUP(forRPM!$J6,'SC-New'!$D$91:$Z$126,COLUMN()-9,FALSE)</f>
        <v>0</v>
      </c>
      <c r="U6" s="302">
        <f>VLOOKUP(forRPM!$J6,'SC-New'!$D$91:$Z$126,COLUMN()-9,FALSE)</f>
        <v>0</v>
      </c>
      <c r="V6" s="302">
        <f>VLOOKUP(forRPM!$J6,'SC-New'!$D$91:$Z$126,COLUMN()-9,FALSE)</f>
        <v>0</v>
      </c>
      <c r="W6" s="302">
        <f>VLOOKUP(forRPM!$J6,'SC-New'!$D$91:$Z$126,COLUMN()-9,FALSE)</f>
        <v>0</v>
      </c>
      <c r="X6" s="302">
        <f>VLOOKUP(forRPM!$J6,'SC-New'!$D$91:$Z$126,COLUMN()-9,FALSE)</f>
        <v>0</v>
      </c>
      <c r="Y6" s="302">
        <f>VLOOKUP(forRPM!$J6,'SC-New'!$D$91:$Z$126,COLUMN()-9,FALSE)</f>
        <v>0</v>
      </c>
      <c r="Z6" s="302">
        <f>VLOOKUP(forRPM!$J6,'SC-New'!$D$91:$Z$126,COLUMN()-9,FALSE)</f>
        <v>0</v>
      </c>
      <c r="AA6" s="302">
        <f>VLOOKUP(forRPM!$J6,'SC-New'!$D$91:$Z$126,COLUMN()-9,FALSE)</f>
        <v>0</v>
      </c>
      <c r="AB6" s="302">
        <f>VLOOKUP(forRPM!$J6,'SC-New'!$D$91:$Z$126,COLUMN()-9,FALSE)</f>
        <v>0</v>
      </c>
      <c r="AC6" s="302">
        <f>VLOOKUP(forRPM!$J6,'SC-New'!$D$91:$Z$126,COLUMN()-9,FALSE)</f>
        <v>0</v>
      </c>
      <c r="AD6" s="302">
        <f>VLOOKUP(forRPM!$J6,'SC-New'!$D$91:$Z$126,COLUMN()-9,FALSE)</f>
        <v>0</v>
      </c>
      <c r="AE6" s="302">
        <f>VLOOKUP(forRPM!$J6,'SC-New'!$D$91:$Z$126,COLUMN()-9,FALSE)</f>
        <v>0</v>
      </c>
      <c r="AF6" s="340">
        <f t="shared" si="4"/>
        <v>0</v>
      </c>
      <c r="AG6" s="340">
        <f t="shared" si="4"/>
        <v>0</v>
      </c>
      <c r="AH6" s="340">
        <f t="shared" si="4"/>
        <v>0</v>
      </c>
      <c r="AI6" s="340">
        <f t="shared" si="4"/>
        <v>0</v>
      </c>
      <c r="AJ6" s="340">
        <f t="shared" si="4"/>
        <v>0</v>
      </c>
      <c r="AK6" s="340">
        <f t="shared" si="4"/>
        <v>0</v>
      </c>
      <c r="AL6" s="340">
        <f t="shared" si="4"/>
        <v>0</v>
      </c>
      <c r="AM6" s="340">
        <f t="shared" si="4"/>
        <v>0</v>
      </c>
      <c r="AN6" s="340">
        <f t="shared" si="4"/>
        <v>0</v>
      </c>
      <c r="AO6" s="340">
        <f t="shared" si="4"/>
        <v>0</v>
      </c>
      <c r="AP6" s="340">
        <f t="shared" si="5"/>
        <v>0</v>
      </c>
      <c r="AQ6" s="340">
        <f t="shared" si="5"/>
        <v>0</v>
      </c>
      <c r="AR6" s="340">
        <f t="shared" si="5"/>
        <v>0</v>
      </c>
      <c r="AS6" s="340">
        <f t="shared" si="5"/>
        <v>0</v>
      </c>
      <c r="AT6" s="340">
        <f t="shared" si="5"/>
        <v>0</v>
      </c>
      <c r="AU6" s="340">
        <f t="shared" si="5"/>
        <v>0</v>
      </c>
      <c r="AV6" s="340">
        <f t="shared" si="5"/>
        <v>0</v>
      </c>
      <c r="AW6" s="340">
        <f t="shared" si="5"/>
        <v>0</v>
      </c>
      <c r="AX6" s="340">
        <f t="shared" si="5"/>
        <v>0</v>
      </c>
      <c r="AY6" s="340">
        <f t="shared" si="5"/>
        <v>0</v>
      </c>
      <c r="AZ6" s="340">
        <f t="shared" si="5"/>
        <v>0</v>
      </c>
      <c r="BA6" s="340">
        <f t="shared" si="5"/>
        <v>0</v>
      </c>
      <c r="BB6" s="340">
        <f t="shared" si="5"/>
        <v>0</v>
      </c>
      <c r="BC6" s="340">
        <f t="shared" si="5"/>
        <v>0</v>
      </c>
      <c r="BD6" s="340">
        <f t="shared" si="5"/>
        <v>0</v>
      </c>
    </row>
    <row r="7" spans="1:56" ht="15">
      <c r="A7" s="105" t="str">
        <f>VLOOKUP(CONCATENATE(C7,"-",B7),[1]!ACHIEV,2,FALSE)</f>
        <v>LO20Fast</v>
      </c>
      <c r="B7" s="105" t="s">
        <v>41</v>
      </c>
      <c r="C7" s="105" t="s">
        <v>975</v>
      </c>
      <c r="D7" s="105" t="s">
        <v>244</v>
      </c>
      <c r="E7" s="105" t="s">
        <v>974</v>
      </c>
      <c r="F7" s="125">
        <f t="shared" si="1"/>
        <v>0</v>
      </c>
      <c r="G7" s="126">
        <f t="shared" si="2"/>
        <v>0</v>
      </c>
      <c r="H7" s="126">
        <f t="shared" si="3"/>
        <v>9999</v>
      </c>
      <c r="I7" s="23" t="str">
        <f>'SC-New'!C95</f>
        <v>Large Ret</v>
      </c>
      <c r="J7" s="23" t="str">
        <f>'SC-New'!D95</f>
        <v>Lighting Controls Interior-New-Large Ret-Unitary</v>
      </c>
      <c r="K7" s="302">
        <f>VLOOKUP(forRPM!$J7,'SC-New'!$D$91:$Z$126,COLUMN()-9,FALSE)</f>
        <v>0</v>
      </c>
      <c r="L7" s="302">
        <f>VLOOKUP(forRPM!$J7,'SC-New'!$D$91:$Z$126,COLUMN()-9,FALSE)</f>
        <v>0</v>
      </c>
      <c r="M7" s="302">
        <f>VLOOKUP(forRPM!$J7,'SC-New'!$D$91:$Z$126,COLUMN()-9,FALSE)</f>
        <v>0</v>
      </c>
      <c r="N7" s="302">
        <f>VLOOKUP(forRPM!$J7,'SC-New'!$D$91:$Z$126,COLUMN()-9,FALSE)</f>
        <v>0</v>
      </c>
      <c r="O7" s="302">
        <f>VLOOKUP(forRPM!$J7,'SC-New'!$D$91:$Z$126,COLUMN()-9,FALSE)</f>
        <v>0</v>
      </c>
      <c r="P7" s="302">
        <f>VLOOKUP(forRPM!$J7,'SC-New'!$D$91:$Z$126,COLUMN()-9,FALSE)</f>
        <v>0</v>
      </c>
      <c r="Q7" s="302">
        <f>VLOOKUP(forRPM!$J7,'SC-New'!$D$91:$Z$126,COLUMN()-9,FALSE)</f>
        <v>0</v>
      </c>
      <c r="R7" s="302">
        <f>VLOOKUP(forRPM!$J7,'SC-New'!$D$91:$Z$126,COLUMN()-9,FALSE)</f>
        <v>0</v>
      </c>
      <c r="S7" s="302">
        <f>VLOOKUP(forRPM!$J7,'SC-New'!$D$91:$Z$126,COLUMN()-9,FALSE)</f>
        <v>0</v>
      </c>
      <c r="T7" s="302">
        <f>VLOOKUP(forRPM!$J7,'SC-New'!$D$91:$Z$126,COLUMN()-9,FALSE)</f>
        <v>0</v>
      </c>
      <c r="U7" s="302">
        <f>VLOOKUP(forRPM!$J7,'SC-New'!$D$91:$Z$126,COLUMN()-9,FALSE)</f>
        <v>0</v>
      </c>
      <c r="V7" s="302">
        <f>VLOOKUP(forRPM!$J7,'SC-New'!$D$91:$Z$126,COLUMN()-9,FALSE)</f>
        <v>0</v>
      </c>
      <c r="W7" s="302">
        <f>VLOOKUP(forRPM!$J7,'SC-New'!$D$91:$Z$126,COLUMN()-9,FALSE)</f>
        <v>0</v>
      </c>
      <c r="X7" s="302">
        <f>VLOOKUP(forRPM!$J7,'SC-New'!$D$91:$Z$126,COLUMN()-9,FALSE)</f>
        <v>0</v>
      </c>
      <c r="Y7" s="302">
        <f>VLOOKUP(forRPM!$J7,'SC-New'!$D$91:$Z$126,COLUMN()-9,FALSE)</f>
        <v>0</v>
      </c>
      <c r="Z7" s="302">
        <f>VLOOKUP(forRPM!$J7,'SC-New'!$D$91:$Z$126,COLUMN()-9,FALSE)</f>
        <v>0</v>
      </c>
      <c r="AA7" s="302">
        <f>VLOOKUP(forRPM!$J7,'SC-New'!$D$91:$Z$126,COLUMN()-9,FALSE)</f>
        <v>0</v>
      </c>
      <c r="AB7" s="302">
        <f>VLOOKUP(forRPM!$J7,'SC-New'!$D$91:$Z$126,COLUMN()-9,FALSE)</f>
        <v>0</v>
      </c>
      <c r="AC7" s="302">
        <f>VLOOKUP(forRPM!$J7,'SC-New'!$D$91:$Z$126,COLUMN()-9,FALSE)</f>
        <v>0</v>
      </c>
      <c r="AD7" s="302">
        <f>VLOOKUP(forRPM!$J7,'SC-New'!$D$91:$Z$126,COLUMN()-9,FALSE)</f>
        <v>0</v>
      </c>
      <c r="AE7" s="302">
        <f>VLOOKUP(forRPM!$J7,'SC-New'!$D$91:$Z$126,COLUMN()-9,FALSE)</f>
        <v>0</v>
      </c>
      <c r="AF7" s="340">
        <f t="shared" si="4"/>
        <v>0</v>
      </c>
      <c r="AG7" s="340">
        <f t="shared" si="4"/>
        <v>0</v>
      </c>
      <c r="AH7" s="340">
        <f t="shared" si="4"/>
        <v>0</v>
      </c>
      <c r="AI7" s="340">
        <f t="shared" si="4"/>
        <v>0</v>
      </c>
      <c r="AJ7" s="340">
        <f t="shared" si="4"/>
        <v>0</v>
      </c>
      <c r="AK7" s="340">
        <f t="shared" si="4"/>
        <v>0</v>
      </c>
      <c r="AL7" s="340">
        <f t="shared" si="4"/>
        <v>0</v>
      </c>
      <c r="AM7" s="340">
        <f t="shared" si="4"/>
        <v>0</v>
      </c>
      <c r="AN7" s="340">
        <f t="shared" si="4"/>
        <v>0</v>
      </c>
      <c r="AO7" s="340">
        <f t="shared" si="4"/>
        <v>0</v>
      </c>
      <c r="AP7" s="340">
        <f t="shared" si="5"/>
        <v>0</v>
      </c>
      <c r="AQ7" s="340">
        <f t="shared" si="5"/>
        <v>0</v>
      </c>
      <c r="AR7" s="340">
        <f t="shared" si="5"/>
        <v>0</v>
      </c>
      <c r="AS7" s="340">
        <f t="shared" si="5"/>
        <v>0</v>
      </c>
      <c r="AT7" s="340">
        <f t="shared" si="5"/>
        <v>0</v>
      </c>
      <c r="AU7" s="340">
        <f t="shared" si="5"/>
        <v>0</v>
      </c>
      <c r="AV7" s="340">
        <f t="shared" si="5"/>
        <v>0</v>
      </c>
      <c r="AW7" s="340">
        <f t="shared" si="5"/>
        <v>0</v>
      </c>
      <c r="AX7" s="340">
        <f t="shared" si="5"/>
        <v>0</v>
      </c>
      <c r="AY7" s="340">
        <f t="shared" si="5"/>
        <v>0</v>
      </c>
      <c r="AZ7" s="340">
        <f t="shared" si="5"/>
        <v>0</v>
      </c>
      <c r="BA7" s="340">
        <f t="shared" si="5"/>
        <v>0</v>
      </c>
      <c r="BB7" s="340">
        <f t="shared" si="5"/>
        <v>0</v>
      </c>
      <c r="BC7" s="340">
        <f t="shared" si="5"/>
        <v>0</v>
      </c>
      <c r="BD7" s="340">
        <f t="shared" si="5"/>
        <v>0</v>
      </c>
    </row>
    <row r="8" spans="1:56" ht="15">
      <c r="A8" s="105" t="str">
        <f>VLOOKUP(CONCATENATE(C8,"-",B8),[1]!ACHIEV,2,FALSE)</f>
        <v>LO20Fast</v>
      </c>
      <c r="B8" s="105" t="s">
        <v>41</v>
      </c>
      <c r="C8" s="105" t="s">
        <v>975</v>
      </c>
      <c r="D8" s="105" t="s">
        <v>244</v>
      </c>
      <c r="E8" s="105" t="s">
        <v>974</v>
      </c>
      <c r="F8" s="125">
        <f t="shared" si="1"/>
        <v>0</v>
      </c>
      <c r="G8" s="126">
        <f t="shared" si="2"/>
        <v>0</v>
      </c>
      <c r="H8" s="126">
        <f t="shared" si="3"/>
        <v>9999</v>
      </c>
      <c r="I8" s="23" t="str">
        <f>'SC-New'!C96</f>
        <v>Medium Ret</v>
      </c>
      <c r="J8" s="23" t="str">
        <f>'SC-New'!D96</f>
        <v>Lighting Controls Interior-New-Medium Ret-Unitary</v>
      </c>
      <c r="K8" s="302">
        <f>VLOOKUP(forRPM!$J8,'SC-New'!$D$91:$Z$126,COLUMN()-9,FALSE)</f>
        <v>0</v>
      </c>
      <c r="L8" s="302">
        <f>VLOOKUP(forRPM!$J8,'SC-New'!$D$91:$Z$126,COLUMN()-9,FALSE)</f>
        <v>0</v>
      </c>
      <c r="M8" s="302">
        <f>VLOOKUP(forRPM!$J8,'SC-New'!$D$91:$Z$126,COLUMN()-9,FALSE)</f>
        <v>0</v>
      </c>
      <c r="N8" s="302">
        <f>VLOOKUP(forRPM!$J8,'SC-New'!$D$91:$Z$126,COLUMN()-9,FALSE)</f>
        <v>0</v>
      </c>
      <c r="O8" s="302">
        <f>VLOOKUP(forRPM!$J8,'SC-New'!$D$91:$Z$126,COLUMN()-9,FALSE)</f>
        <v>0</v>
      </c>
      <c r="P8" s="302">
        <f>VLOOKUP(forRPM!$J8,'SC-New'!$D$91:$Z$126,COLUMN()-9,FALSE)</f>
        <v>0</v>
      </c>
      <c r="Q8" s="302">
        <f>VLOOKUP(forRPM!$J8,'SC-New'!$D$91:$Z$126,COLUMN()-9,FALSE)</f>
        <v>0</v>
      </c>
      <c r="R8" s="302">
        <f>VLOOKUP(forRPM!$J8,'SC-New'!$D$91:$Z$126,COLUMN()-9,FALSE)</f>
        <v>0</v>
      </c>
      <c r="S8" s="302">
        <f>VLOOKUP(forRPM!$J8,'SC-New'!$D$91:$Z$126,COLUMN()-9,FALSE)</f>
        <v>0</v>
      </c>
      <c r="T8" s="302">
        <f>VLOOKUP(forRPM!$J8,'SC-New'!$D$91:$Z$126,COLUMN()-9,FALSE)</f>
        <v>0</v>
      </c>
      <c r="U8" s="302">
        <f>VLOOKUP(forRPM!$J8,'SC-New'!$D$91:$Z$126,COLUMN()-9,FALSE)</f>
        <v>0</v>
      </c>
      <c r="V8" s="302">
        <f>VLOOKUP(forRPM!$J8,'SC-New'!$D$91:$Z$126,COLUMN()-9,FALSE)</f>
        <v>0</v>
      </c>
      <c r="W8" s="302">
        <f>VLOOKUP(forRPM!$J8,'SC-New'!$D$91:$Z$126,COLUMN()-9,FALSE)</f>
        <v>0</v>
      </c>
      <c r="X8" s="302">
        <f>VLOOKUP(forRPM!$J8,'SC-New'!$D$91:$Z$126,COLUMN()-9,FALSE)</f>
        <v>0</v>
      </c>
      <c r="Y8" s="302">
        <f>VLOOKUP(forRPM!$J8,'SC-New'!$D$91:$Z$126,COLUMN()-9,FALSE)</f>
        <v>0</v>
      </c>
      <c r="Z8" s="302">
        <f>VLOOKUP(forRPM!$J8,'SC-New'!$D$91:$Z$126,COLUMN()-9,FALSE)</f>
        <v>0</v>
      </c>
      <c r="AA8" s="302">
        <f>VLOOKUP(forRPM!$J8,'SC-New'!$D$91:$Z$126,COLUMN()-9,FALSE)</f>
        <v>0</v>
      </c>
      <c r="AB8" s="302">
        <f>VLOOKUP(forRPM!$J8,'SC-New'!$D$91:$Z$126,COLUMN()-9,FALSE)</f>
        <v>0</v>
      </c>
      <c r="AC8" s="302">
        <f>VLOOKUP(forRPM!$J8,'SC-New'!$D$91:$Z$126,COLUMN()-9,FALSE)</f>
        <v>0</v>
      </c>
      <c r="AD8" s="302">
        <f>VLOOKUP(forRPM!$J8,'SC-New'!$D$91:$Z$126,COLUMN()-9,FALSE)</f>
        <v>0</v>
      </c>
      <c r="AE8" s="302">
        <f>VLOOKUP(forRPM!$J8,'SC-New'!$D$91:$Z$126,COLUMN()-9,FALSE)</f>
        <v>0</v>
      </c>
      <c r="AF8" s="340">
        <f t="shared" si="4"/>
        <v>0</v>
      </c>
      <c r="AG8" s="340">
        <f t="shared" si="4"/>
        <v>0</v>
      </c>
      <c r="AH8" s="340">
        <f t="shared" si="4"/>
        <v>0</v>
      </c>
      <c r="AI8" s="340">
        <f t="shared" si="4"/>
        <v>0</v>
      </c>
      <c r="AJ8" s="340">
        <f t="shared" si="4"/>
        <v>0</v>
      </c>
      <c r="AK8" s="340">
        <f t="shared" si="4"/>
        <v>0</v>
      </c>
      <c r="AL8" s="340">
        <f t="shared" si="4"/>
        <v>0</v>
      </c>
      <c r="AM8" s="340">
        <f t="shared" si="4"/>
        <v>0</v>
      </c>
      <c r="AN8" s="340">
        <f t="shared" si="4"/>
        <v>0</v>
      </c>
      <c r="AO8" s="340">
        <f t="shared" si="4"/>
        <v>0</v>
      </c>
      <c r="AP8" s="340">
        <f t="shared" si="5"/>
        <v>0</v>
      </c>
      <c r="AQ8" s="340">
        <f t="shared" si="5"/>
        <v>0</v>
      </c>
      <c r="AR8" s="340">
        <f t="shared" si="5"/>
        <v>0</v>
      </c>
      <c r="AS8" s="340">
        <f t="shared" si="5"/>
        <v>0</v>
      </c>
      <c r="AT8" s="340">
        <f t="shared" si="5"/>
        <v>0</v>
      </c>
      <c r="AU8" s="340">
        <f t="shared" si="5"/>
        <v>0</v>
      </c>
      <c r="AV8" s="340">
        <f t="shared" si="5"/>
        <v>0</v>
      </c>
      <c r="AW8" s="340">
        <f t="shared" si="5"/>
        <v>0</v>
      </c>
      <c r="AX8" s="340">
        <f t="shared" si="5"/>
        <v>0</v>
      </c>
      <c r="AY8" s="340">
        <f t="shared" si="5"/>
        <v>0</v>
      </c>
      <c r="AZ8" s="340">
        <f t="shared" si="5"/>
        <v>0</v>
      </c>
      <c r="BA8" s="340">
        <f t="shared" si="5"/>
        <v>0</v>
      </c>
      <c r="BB8" s="340">
        <f t="shared" si="5"/>
        <v>0</v>
      </c>
      <c r="BC8" s="340">
        <f t="shared" si="5"/>
        <v>0</v>
      </c>
      <c r="BD8" s="340">
        <f t="shared" si="5"/>
        <v>0</v>
      </c>
    </row>
    <row r="9" spans="1:56" ht="15">
      <c r="A9" s="105" t="str">
        <f>VLOOKUP(CONCATENATE(C9,"-",B9),[1]!ACHIEV,2,FALSE)</f>
        <v>LO20Fast</v>
      </c>
      <c r="B9" s="105" t="s">
        <v>41</v>
      </c>
      <c r="C9" s="105" t="s">
        <v>975</v>
      </c>
      <c r="D9" s="105" t="s">
        <v>244</v>
      </c>
      <c r="E9" s="105" t="s">
        <v>974</v>
      </c>
      <c r="F9" s="125">
        <f t="shared" si="1"/>
        <v>0</v>
      </c>
      <c r="G9" s="126">
        <f t="shared" si="2"/>
        <v>0</v>
      </c>
      <c r="H9" s="126">
        <f t="shared" si="3"/>
        <v>9999</v>
      </c>
      <c r="I9" s="23" t="str">
        <f>'SC-New'!C97</f>
        <v>Small Ret</v>
      </c>
      <c r="J9" s="23" t="str">
        <f>'SC-New'!D97</f>
        <v>Lighting Controls Interior-New-Small Ret-Unitary</v>
      </c>
      <c r="K9" s="302">
        <f>VLOOKUP(forRPM!$J9,'SC-New'!$D$91:$Z$126,COLUMN()-9,FALSE)</f>
        <v>0</v>
      </c>
      <c r="L9" s="302">
        <f>VLOOKUP(forRPM!$J9,'SC-New'!$D$91:$Z$126,COLUMN()-9,FALSE)</f>
        <v>0</v>
      </c>
      <c r="M9" s="302">
        <f>VLOOKUP(forRPM!$J9,'SC-New'!$D$91:$Z$126,COLUMN()-9,FALSE)</f>
        <v>0</v>
      </c>
      <c r="N9" s="302">
        <f>VLOOKUP(forRPM!$J9,'SC-New'!$D$91:$Z$126,COLUMN()-9,FALSE)</f>
        <v>0</v>
      </c>
      <c r="O9" s="302">
        <f>VLOOKUP(forRPM!$J9,'SC-New'!$D$91:$Z$126,COLUMN()-9,FALSE)</f>
        <v>0</v>
      </c>
      <c r="P9" s="302">
        <f>VLOOKUP(forRPM!$J9,'SC-New'!$D$91:$Z$126,COLUMN()-9,FALSE)</f>
        <v>0</v>
      </c>
      <c r="Q9" s="302">
        <f>VLOOKUP(forRPM!$J9,'SC-New'!$D$91:$Z$126,COLUMN()-9,FALSE)</f>
        <v>0</v>
      </c>
      <c r="R9" s="302">
        <f>VLOOKUP(forRPM!$J9,'SC-New'!$D$91:$Z$126,COLUMN()-9,FALSE)</f>
        <v>0</v>
      </c>
      <c r="S9" s="302">
        <f>VLOOKUP(forRPM!$J9,'SC-New'!$D$91:$Z$126,COLUMN()-9,FALSE)</f>
        <v>0</v>
      </c>
      <c r="T9" s="302">
        <f>VLOOKUP(forRPM!$J9,'SC-New'!$D$91:$Z$126,COLUMN()-9,FALSE)</f>
        <v>0</v>
      </c>
      <c r="U9" s="302">
        <f>VLOOKUP(forRPM!$J9,'SC-New'!$D$91:$Z$126,COLUMN()-9,FALSE)</f>
        <v>0</v>
      </c>
      <c r="V9" s="302">
        <f>VLOOKUP(forRPM!$J9,'SC-New'!$D$91:$Z$126,COLUMN()-9,FALSE)</f>
        <v>0</v>
      </c>
      <c r="W9" s="302">
        <f>VLOOKUP(forRPM!$J9,'SC-New'!$D$91:$Z$126,COLUMN()-9,FALSE)</f>
        <v>0</v>
      </c>
      <c r="X9" s="302">
        <f>VLOOKUP(forRPM!$J9,'SC-New'!$D$91:$Z$126,COLUMN()-9,FALSE)</f>
        <v>0</v>
      </c>
      <c r="Y9" s="302">
        <f>VLOOKUP(forRPM!$J9,'SC-New'!$D$91:$Z$126,COLUMN()-9,FALSE)</f>
        <v>0</v>
      </c>
      <c r="Z9" s="302">
        <f>VLOOKUP(forRPM!$J9,'SC-New'!$D$91:$Z$126,COLUMN()-9,FALSE)</f>
        <v>0</v>
      </c>
      <c r="AA9" s="302">
        <f>VLOOKUP(forRPM!$J9,'SC-New'!$D$91:$Z$126,COLUMN()-9,FALSE)</f>
        <v>0</v>
      </c>
      <c r="AB9" s="302">
        <f>VLOOKUP(forRPM!$J9,'SC-New'!$D$91:$Z$126,COLUMN()-9,FALSE)</f>
        <v>0</v>
      </c>
      <c r="AC9" s="302">
        <f>VLOOKUP(forRPM!$J9,'SC-New'!$D$91:$Z$126,COLUMN()-9,FALSE)</f>
        <v>0</v>
      </c>
      <c r="AD9" s="302">
        <f>VLOOKUP(forRPM!$J9,'SC-New'!$D$91:$Z$126,COLUMN()-9,FALSE)</f>
        <v>0</v>
      </c>
      <c r="AE9" s="302">
        <f>VLOOKUP(forRPM!$J9,'SC-New'!$D$91:$Z$126,COLUMN()-9,FALSE)</f>
        <v>0</v>
      </c>
      <c r="AF9" s="340">
        <f t="shared" si="4"/>
        <v>0</v>
      </c>
      <c r="AG9" s="340">
        <f t="shared" si="4"/>
        <v>0</v>
      </c>
      <c r="AH9" s="340">
        <f t="shared" si="4"/>
        <v>0</v>
      </c>
      <c r="AI9" s="340">
        <f t="shared" si="4"/>
        <v>0</v>
      </c>
      <c r="AJ9" s="340">
        <f t="shared" si="4"/>
        <v>0</v>
      </c>
      <c r="AK9" s="340">
        <f t="shared" si="4"/>
        <v>0</v>
      </c>
      <c r="AL9" s="340">
        <f t="shared" si="4"/>
        <v>0</v>
      </c>
      <c r="AM9" s="340">
        <f t="shared" si="4"/>
        <v>0</v>
      </c>
      <c r="AN9" s="340">
        <f t="shared" si="4"/>
        <v>0</v>
      </c>
      <c r="AO9" s="340">
        <f t="shared" si="4"/>
        <v>0</v>
      </c>
      <c r="AP9" s="340">
        <f t="shared" si="5"/>
        <v>0</v>
      </c>
      <c r="AQ9" s="340">
        <f t="shared" si="5"/>
        <v>0</v>
      </c>
      <c r="AR9" s="340">
        <f t="shared" si="5"/>
        <v>0</v>
      </c>
      <c r="AS9" s="340">
        <f t="shared" si="5"/>
        <v>0</v>
      </c>
      <c r="AT9" s="340">
        <f t="shared" si="5"/>
        <v>0</v>
      </c>
      <c r="AU9" s="340">
        <f t="shared" si="5"/>
        <v>0</v>
      </c>
      <c r="AV9" s="340">
        <f t="shared" si="5"/>
        <v>0</v>
      </c>
      <c r="AW9" s="340">
        <f t="shared" si="5"/>
        <v>0</v>
      </c>
      <c r="AX9" s="340">
        <f t="shared" si="5"/>
        <v>0</v>
      </c>
      <c r="AY9" s="340">
        <f t="shared" si="5"/>
        <v>0</v>
      </c>
      <c r="AZ9" s="340">
        <f t="shared" si="5"/>
        <v>0</v>
      </c>
      <c r="BA9" s="340">
        <f t="shared" si="5"/>
        <v>0</v>
      </c>
      <c r="BB9" s="340">
        <f t="shared" si="5"/>
        <v>0</v>
      </c>
      <c r="BC9" s="340">
        <f t="shared" si="5"/>
        <v>0</v>
      </c>
      <c r="BD9" s="340">
        <f t="shared" si="5"/>
        <v>0</v>
      </c>
    </row>
    <row r="10" spans="1:56" ht="15">
      <c r="A10" s="105" t="str">
        <f>VLOOKUP(CONCATENATE(C10,"-",B10),[1]!ACHIEV,2,FALSE)</f>
        <v>LO20Fast</v>
      </c>
      <c r="B10" s="105" t="s">
        <v>41</v>
      </c>
      <c r="C10" s="105" t="s">
        <v>975</v>
      </c>
      <c r="D10" s="105" t="s">
        <v>244</v>
      </c>
      <c r="E10" s="105" t="s">
        <v>974</v>
      </c>
      <c r="F10" s="125">
        <f t="shared" si="1"/>
        <v>3.8525044264467949E-2</v>
      </c>
      <c r="G10" s="126">
        <f t="shared" si="2"/>
        <v>292.65905984338713</v>
      </c>
      <c r="H10" s="126">
        <f t="shared" si="3"/>
        <v>161.38023290471921</v>
      </c>
      <c r="I10" s="23" t="str">
        <f>'SC-New'!C98</f>
        <v>School K-12</v>
      </c>
      <c r="J10" s="23" t="str">
        <f>'SC-New'!D98</f>
        <v>Lighting Controls Interior-New-School K-12-Unitary</v>
      </c>
      <c r="K10" s="302">
        <f>VLOOKUP(forRPM!$J10,'SC-New'!$D$91:$Z$126,COLUMN()-9,FALSE)</f>
        <v>1.878287866734548E-2</v>
      </c>
      <c r="L10" s="302">
        <f>VLOOKUP(forRPM!$J10,'SC-New'!$D$91:$Z$126,COLUMN()-9,FALSE)</f>
        <v>2.5456160282202222E-2</v>
      </c>
      <c r="M10" s="302">
        <f>VLOOKUP(forRPM!$J10,'SC-New'!$D$91:$Z$126,COLUMN()-9,FALSE)</f>
        <v>3.3750796467642494E-2</v>
      </c>
      <c r="N10" s="302">
        <f>VLOOKUP(forRPM!$J10,'SC-New'!$D$91:$Z$126,COLUMN()-9,FALSE)</f>
        <v>4.7280480456076635E-2</v>
      </c>
      <c r="O10" s="302">
        <f>VLOOKUP(forRPM!$J10,'SC-New'!$D$91:$Z$126,COLUMN()-9,FALSE)</f>
        <v>5.1441574663829821E-2</v>
      </c>
      <c r="P10" s="302">
        <f>VLOOKUP(forRPM!$J10,'SC-New'!$D$91:$Z$126,COLUMN()-9,FALSE)</f>
        <v>4.5842077051815866E-2</v>
      </c>
      <c r="Q10" s="302">
        <f>VLOOKUP(forRPM!$J10,'SC-New'!$D$91:$Z$126,COLUMN()-9,FALSE)</f>
        <v>6.2020862582876576E-2</v>
      </c>
      <c r="R10" s="302">
        <f>VLOOKUP(forRPM!$J10,'SC-New'!$D$91:$Z$126,COLUMN()-9,FALSE)</f>
        <v>5.6591551396079354E-2</v>
      </c>
      <c r="S10" s="302">
        <f>VLOOKUP(forRPM!$J10,'SC-New'!$D$91:$Z$126,COLUMN()-9,FALSE)</f>
        <v>5.6872131296725505E-2</v>
      </c>
      <c r="T10" s="302">
        <f>VLOOKUP(forRPM!$J10,'SC-New'!$D$91:$Z$126,COLUMN()-9,FALSE)</f>
        <v>6.5791287561847961E-2</v>
      </c>
      <c r="U10" s="302">
        <f>VLOOKUP(forRPM!$J10,'SC-New'!$D$91:$Z$126,COLUMN()-9,FALSE)</f>
        <v>6.7112642803440897E-2</v>
      </c>
      <c r="V10" s="302">
        <f>VLOOKUP(forRPM!$J10,'SC-New'!$D$91:$Z$126,COLUMN()-9,FALSE)</f>
        <v>7.4462604801048979E-2</v>
      </c>
      <c r="W10" s="302">
        <f>VLOOKUP(forRPM!$J10,'SC-New'!$D$91:$Z$126,COLUMN()-9,FALSE)</f>
        <v>8.2427672144295402E-2</v>
      </c>
      <c r="X10" s="302">
        <f>VLOOKUP(forRPM!$J10,'SC-New'!$D$91:$Z$126,COLUMN()-9,FALSE)</f>
        <v>7.5860846500552678E-2</v>
      </c>
      <c r="Y10" s="302">
        <f>VLOOKUP(forRPM!$J10,'SC-New'!$D$91:$Z$126,COLUMN()-9,FALSE)</f>
        <v>8.2953352249721488E-2</v>
      </c>
      <c r="Z10" s="302">
        <f>VLOOKUP(forRPM!$J10,'SC-New'!$D$91:$Z$126,COLUMN()-9,FALSE)</f>
        <v>8.1499603279763411E-2</v>
      </c>
      <c r="AA10" s="302">
        <f>VLOOKUP(forRPM!$J10,'SC-New'!$D$91:$Z$126,COLUMN()-9,FALSE)</f>
        <v>8.0475472180819019E-2</v>
      </c>
      <c r="AB10" s="302">
        <f>VLOOKUP(forRPM!$J10,'SC-New'!$D$91:$Z$126,COLUMN()-9,FALSE)</f>
        <v>7.5746457598101363E-2</v>
      </c>
      <c r="AC10" s="302">
        <f>VLOOKUP(forRPM!$J10,'SC-New'!$D$91:$Z$126,COLUMN()-9,FALSE)</f>
        <v>7.4896762786417617E-2</v>
      </c>
      <c r="AD10" s="302">
        <f>VLOOKUP(forRPM!$J10,'SC-New'!$D$91:$Z$126,COLUMN()-9,FALSE)</f>
        <v>7.8670546990302598E-2</v>
      </c>
      <c r="AE10" s="302">
        <f>VLOOKUP(forRPM!$J10,'SC-New'!$D$91:$Z$126,COLUMN()-9,FALSE)</f>
        <v>1.2379357617609053</v>
      </c>
      <c r="AF10" s="340">
        <f t="shared" si="4"/>
        <v>20.595122729425981</v>
      </c>
      <c r="AG10" s="340">
        <f t="shared" si="4"/>
        <v>19.560026693796807</v>
      </c>
      <c r="AH10" s="340">
        <f t="shared" si="4"/>
        <v>22.481858120310203</v>
      </c>
      <c r="AI10" s="340">
        <f t="shared" si="4"/>
        <v>20.612880377185594</v>
      </c>
      <c r="AJ10" s="340">
        <f t="shared" si="4"/>
        <v>20.791409439541624</v>
      </c>
      <c r="AK10" s="340">
        <f t="shared" si="4"/>
        <v>18.06821572704985</v>
      </c>
      <c r="AL10" s="340">
        <f t="shared" si="4"/>
        <v>14.332106375253662</v>
      </c>
      <c r="AM10" s="340">
        <f t="shared" si="4"/>
        <v>17.079007514318452</v>
      </c>
      <c r="AN10" s="340">
        <f t="shared" si="4"/>
        <v>19.503022538369674</v>
      </c>
      <c r="AO10" s="340">
        <f t="shared" si="4"/>
        <v>22.122808977367221</v>
      </c>
      <c r="AP10" s="340">
        <f t="shared" si="5"/>
        <v>19.549016560969047</v>
      </c>
      <c r="AQ10" s="340">
        <f t="shared" si="5"/>
        <v>19.11154806823896</v>
      </c>
      <c r="AR10" s="340">
        <f t="shared" si="5"/>
        <v>0</v>
      </c>
      <c r="AS10" s="340">
        <f t="shared" si="5"/>
        <v>5.074362368084822</v>
      </c>
      <c r="AT10" s="340">
        <f t="shared" si="5"/>
        <v>4.5876679363361488</v>
      </c>
      <c r="AU10" s="340">
        <f t="shared" si="5"/>
        <v>4.6981466590926964</v>
      </c>
      <c r="AV10" s="340">
        <f t="shared" si="5"/>
        <v>5.1677638925715712</v>
      </c>
      <c r="AW10" s="340">
        <f t="shared" si="5"/>
        <v>5.2361558653850695</v>
      </c>
      <c r="AX10" s="340">
        <f t="shared" si="5"/>
        <v>4.5669591315191775</v>
      </c>
      <c r="AY10" s="340">
        <f t="shared" si="5"/>
        <v>4.3619281837998072</v>
      </c>
      <c r="AZ10" s="340">
        <f t="shared" si="5"/>
        <v>4.3376437190926183</v>
      </c>
      <c r="BA10" s="340">
        <f t="shared" si="5"/>
        <v>5.766948444636987</v>
      </c>
      <c r="BB10" s="340">
        <f t="shared" si="5"/>
        <v>5.0905432990301716</v>
      </c>
      <c r="BC10" s="340">
        <f t="shared" si="5"/>
        <v>5.0134713214248654</v>
      </c>
      <c r="BD10" s="340">
        <f t="shared" si="5"/>
        <v>4.9504459005861206</v>
      </c>
    </row>
    <row r="11" spans="1:56" ht="15">
      <c r="A11" s="105" t="str">
        <f>VLOOKUP(CONCATENATE(C11,"-",B11),[1]!ACHIEV,2,FALSE)</f>
        <v>LO20Fast</v>
      </c>
      <c r="B11" s="105" t="s">
        <v>41</v>
      </c>
      <c r="C11" s="105" t="s">
        <v>975</v>
      </c>
      <c r="D11" s="105" t="s">
        <v>244</v>
      </c>
      <c r="E11" s="105" t="s">
        <v>974</v>
      </c>
      <c r="F11" s="125">
        <f t="shared" si="1"/>
        <v>7.0191230486296968E-2</v>
      </c>
      <c r="G11" s="126">
        <f t="shared" si="2"/>
        <v>327.37195268305783</v>
      </c>
      <c r="H11" s="126">
        <f t="shared" si="3"/>
        <v>136.57708145630471</v>
      </c>
      <c r="I11" s="23" t="str">
        <f>'SC-New'!C99</f>
        <v>University</v>
      </c>
      <c r="J11" s="23" t="str">
        <f>'SC-New'!D99</f>
        <v>Lighting Controls Interior-New-University-Unitary</v>
      </c>
      <c r="K11" s="302">
        <f>VLOOKUP(forRPM!$J11,'SC-New'!$D$91:$Z$126,COLUMN()-9,FALSE)</f>
        <v>1.3387005066566619E-2</v>
      </c>
      <c r="L11" s="302">
        <f>VLOOKUP(forRPM!$J11,'SC-New'!$D$91:$Z$126,COLUMN()-9,FALSE)</f>
        <v>1.8143211842476036E-2</v>
      </c>
      <c r="M11" s="302">
        <f>VLOOKUP(forRPM!$J11,'SC-New'!$D$91:$Z$126,COLUMN()-9,FALSE)</f>
        <v>2.4054996644283982E-2</v>
      </c>
      <c r="N11" s="302">
        <f>VLOOKUP(forRPM!$J11,'SC-New'!$D$91:$Z$126,COLUMN()-9,FALSE)</f>
        <v>3.3697924723093249E-2</v>
      </c>
      <c r="O11" s="302">
        <f>VLOOKUP(forRPM!$J11,'SC-New'!$D$91:$Z$126,COLUMN()-9,FALSE)</f>
        <v>3.6663635689351944E-2</v>
      </c>
      <c r="P11" s="302">
        <f>VLOOKUP(forRPM!$J11,'SC-New'!$D$91:$Z$126,COLUMN()-9,FALSE)</f>
        <v>3.2672740351643172E-2</v>
      </c>
      <c r="Q11" s="302">
        <f>VLOOKUP(forRPM!$J11,'SC-New'!$D$91:$Z$126,COLUMN()-9,FALSE)</f>
        <v>4.4203746206019683E-2</v>
      </c>
      <c r="R11" s="302">
        <f>VLOOKUP(forRPM!$J11,'SC-New'!$D$91:$Z$126,COLUMN()-9,FALSE)</f>
        <v>4.0334146787695098E-2</v>
      </c>
      <c r="S11" s="302">
        <f>VLOOKUP(forRPM!$J11,'SC-New'!$D$91:$Z$126,COLUMN()-9,FALSE)</f>
        <v>4.0534122766779541E-2</v>
      </c>
      <c r="T11" s="302">
        <f>VLOOKUP(forRPM!$J11,'SC-New'!$D$91:$Z$126,COLUMN()-9,FALSE)</f>
        <v>4.6891017906515245E-2</v>
      </c>
      <c r="U11" s="302">
        <f>VLOOKUP(forRPM!$J11,'SC-New'!$D$91:$Z$126,COLUMN()-9,FALSE)</f>
        <v>4.7832779264144198E-2</v>
      </c>
      <c r="V11" s="302">
        <f>VLOOKUP(forRPM!$J11,'SC-New'!$D$91:$Z$126,COLUMN()-9,FALSE)</f>
        <v>5.3071272268526509E-2</v>
      </c>
      <c r="W11" s="302">
        <f>VLOOKUP(forRPM!$J11,'SC-New'!$D$91:$Z$126,COLUMN()-9,FALSE)</f>
        <v>5.874816550560847E-2</v>
      </c>
      <c r="X11" s="302">
        <f>VLOOKUP(forRPM!$J11,'SC-New'!$D$91:$Z$126,COLUMN()-9,FALSE)</f>
        <v>5.4067832436275609E-2</v>
      </c>
      <c r="Y11" s="302">
        <f>VLOOKUP(forRPM!$J11,'SC-New'!$D$91:$Z$126,COLUMN()-9,FALSE)</f>
        <v>5.9122830239346356E-2</v>
      </c>
      <c r="Z11" s="302">
        <f>VLOOKUP(forRPM!$J11,'SC-New'!$D$91:$Z$126,COLUMN()-9,FALSE)</f>
        <v>5.808670871766617E-2</v>
      </c>
      <c r="AA11" s="302">
        <f>VLOOKUP(forRPM!$J11,'SC-New'!$D$91:$Z$126,COLUMN()-9,FALSE)</f>
        <v>5.7356786086891119E-2</v>
      </c>
      <c r="AB11" s="302">
        <f>VLOOKUP(forRPM!$J11,'SC-New'!$D$91:$Z$126,COLUMN()-9,FALSE)</f>
        <v>5.3986304740558939E-2</v>
      </c>
      <c r="AC11" s="302">
        <f>VLOOKUP(forRPM!$J11,'SC-New'!$D$91:$Z$126,COLUMN()-9,FALSE)</f>
        <v>5.3380707007085762E-2</v>
      </c>
      <c r="AD11" s="302">
        <f>VLOOKUP(forRPM!$J11,'SC-New'!$D$91:$Z$126,COLUMN()-9,FALSE)</f>
        <v>5.6070372907199767E-2</v>
      </c>
      <c r="AE11" s="302">
        <f>VLOOKUP(forRPM!$J11,'SC-New'!$D$91:$Z$126,COLUMN()-9,FALSE)</f>
        <v>0.8823063071577274</v>
      </c>
      <c r="AF11" s="340">
        <f t="shared" si="4"/>
        <v>21.794982775620316</v>
      </c>
      <c r="AG11" s="340">
        <f t="shared" si="4"/>
        <v>20.393373146057638</v>
      </c>
      <c r="AH11" s="340">
        <f t="shared" si="4"/>
        <v>23.242482199919959</v>
      </c>
      <c r="AI11" s="340">
        <f t="shared" si="4"/>
        <v>20.94532747285832</v>
      </c>
      <c r="AJ11" s="340">
        <f t="shared" si="4"/>
        <v>21.189150923825718</v>
      </c>
      <c r="AK11" s="340">
        <f t="shared" si="4"/>
        <v>19.492909437579421</v>
      </c>
      <c r="AL11" s="340">
        <f t="shared" si="4"/>
        <v>17.793676251030231</v>
      </c>
      <c r="AM11" s="340">
        <f t="shared" si="4"/>
        <v>19.226372098805648</v>
      </c>
      <c r="AN11" s="340">
        <f t="shared" si="4"/>
        <v>19.305670803095659</v>
      </c>
      <c r="AO11" s="340">
        <f t="shared" si="4"/>
        <v>23.315826332875467</v>
      </c>
      <c r="AP11" s="340">
        <f t="shared" si="5"/>
        <v>20.62694194438939</v>
      </c>
      <c r="AQ11" s="340">
        <f t="shared" si="5"/>
        <v>21.180157611978728</v>
      </c>
      <c r="AR11" s="340">
        <f t="shared" si="5"/>
        <v>0</v>
      </c>
      <c r="AS11" s="340">
        <f t="shared" si="5"/>
        <v>7.1820102693926451</v>
      </c>
      <c r="AT11" s="340">
        <f t="shared" si="5"/>
        <v>6.3553587991120093</v>
      </c>
      <c r="AU11" s="340">
        <f t="shared" si="5"/>
        <v>6.478605971892156</v>
      </c>
      <c r="AV11" s="340">
        <f t="shared" si="5"/>
        <v>6.669747272544889</v>
      </c>
      <c r="AW11" s="340">
        <f t="shared" si="5"/>
        <v>6.5142873751047707</v>
      </c>
      <c r="AX11" s="340">
        <f t="shared" si="5"/>
        <v>5.8440787771952243</v>
      </c>
      <c r="AY11" s="340">
        <f t="shared" si="5"/>
        <v>6.3656334582533276</v>
      </c>
      <c r="AZ11" s="340">
        <f t="shared" si="5"/>
        <v>5.7159700609794113</v>
      </c>
      <c r="BA11" s="340">
        <f t="shared" si="5"/>
        <v>6.9183472215075437</v>
      </c>
      <c r="BB11" s="340">
        <f t="shared" si="5"/>
        <v>6.4906367952994728</v>
      </c>
      <c r="BC11" s="340">
        <f t="shared" si="5"/>
        <v>7.0152311814125783</v>
      </c>
      <c r="BD11" s="340">
        <f t="shared" si="5"/>
        <v>7.3151745023272605</v>
      </c>
    </row>
    <row r="12" spans="1:56" ht="15">
      <c r="A12" s="105" t="str">
        <f>VLOOKUP(CONCATENATE(C12,"-",B12),[1]!ACHIEV,2,FALSE)</f>
        <v>LO20Fast</v>
      </c>
      <c r="B12" s="105" t="s">
        <v>41</v>
      </c>
      <c r="C12" s="105" t="s">
        <v>975</v>
      </c>
      <c r="D12" s="105" t="s">
        <v>244</v>
      </c>
      <c r="E12" s="105" t="s">
        <v>974</v>
      </c>
      <c r="F12" s="125">
        <f t="shared" si="1"/>
        <v>2.9674447179931982E-2</v>
      </c>
      <c r="G12" s="126">
        <f t="shared" si="2"/>
        <v>169.63818955754951</v>
      </c>
      <c r="H12" s="126">
        <f t="shared" si="3"/>
        <v>148.9684073168103</v>
      </c>
      <c r="I12" s="23" t="str">
        <f>'SC-New'!C100</f>
        <v>Warehouse</v>
      </c>
      <c r="J12" s="23" t="str">
        <f>'SC-New'!D100</f>
        <v>Lighting Controls Interior-New-Warehouse-Unitary</v>
      </c>
      <c r="K12" s="302">
        <f>VLOOKUP(forRPM!$J12,'SC-New'!$D$91:$Z$126,COLUMN()-9,FALSE)</f>
        <v>1.0243168472130158E-2</v>
      </c>
      <c r="L12" s="302">
        <f>VLOOKUP(forRPM!$J12,'SC-New'!$D$91:$Z$126,COLUMN()-9,FALSE)</f>
        <v>1.3882416164326795E-2</v>
      </c>
      <c r="M12" s="302">
        <f>VLOOKUP(forRPM!$J12,'SC-New'!$D$91:$Z$126,COLUMN()-9,FALSE)</f>
        <v>1.8405863148531765E-2</v>
      </c>
      <c r="N12" s="302">
        <f>VLOOKUP(forRPM!$J12,'SC-New'!$D$91:$Z$126,COLUMN()-9,FALSE)</f>
        <v>2.5784222713253317E-2</v>
      </c>
      <c r="O12" s="302">
        <f>VLOOKUP(forRPM!$J12,'SC-New'!$D$91:$Z$126,COLUMN()-9,FALSE)</f>
        <v>2.8053458955114453E-2</v>
      </c>
      <c r="P12" s="302">
        <f>VLOOKUP(forRPM!$J12,'SC-New'!$D$91:$Z$126,COLUMN()-9,FALSE)</f>
        <v>2.499979511503091E-2</v>
      </c>
      <c r="Q12" s="302">
        <f>VLOOKUP(forRPM!$J12,'SC-New'!$D$91:$Z$126,COLUMN()-9,FALSE)</f>
        <v>3.3822831711504742E-2</v>
      </c>
      <c r="R12" s="302">
        <f>VLOOKUP(forRPM!$J12,'SC-New'!$D$91:$Z$126,COLUMN()-9,FALSE)</f>
        <v>3.0861978364212974E-2</v>
      </c>
      <c r="S12" s="302">
        <f>VLOOKUP(forRPM!$J12,'SC-New'!$D$91:$Z$126,COLUMN()-9,FALSE)</f>
        <v>3.1014991501502134E-2</v>
      </c>
      <c r="T12" s="302">
        <f>VLOOKUP(forRPM!$J12,'SC-New'!$D$91:$Z$126,COLUMN()-9,FALSE)</f>
        <v>3.5879018037101119E-2</v>
      </c>
      <c r="U12" s="302">
        <f>VLOOKUP(forRPM!$J12,'SC-New'!$D$91:$Z$126,COLUMN()-9,FALSE)</f>
        <v>3.6599613883503482E-2</v>
      </c>
      <c r="V12" s="302">
        <f>VLOOKUP(forRPM!$J12,'SC-New'!$D$91:$Z$126,COLUMN()-9,FALSE)</f>
        <v>4.0607886541737824E-2</v>
      </c>
      <c r="W12" s="302">
        <f>VLOOKUP(forRPM!$J12,'SC-New'!$D$91:$Z$126,COLUMN()-9,FALSE)</f>
        <v>4.4951604463452186E-2</v>
      </c>
      <c r="X12" s="302">
        <f>VLOOKUP(forRPM!$J12,'SC-New'!$D$91:$Z$126,COLUMN()-9,FALSE)</f>
        <v>4.1370412113373098E-2</v>
      </c>
      <c r="Y12" s="302">
        <f>VLOOKUP(forRPM!$J12,'SC-New'!$D$91:$Z$126,COLUMN()-9,FALSE)</f>
        <v>4.5238282026444053E-2</v>
      </c>
      <c r="Z12" s="302">
        <f>VLOOKUP(forRPM!$J12,'SC-New'!$D$91:$Z$126,COLUMN()-9,FALSE)</f>
        <v>4.4445485784760701E-2</v>
      </c>
      <c r="AA12" s="302">
        <f>VLOOKUP(forRPM!$J12,'SC-New'!$D$91:$Z$126,COLUMN()-9,FALSE)</f>
        <v>4.3886979947086679E-2</v>
      </c>
      <c r="AB12" s="302">
        <f>VLOOKUP(forRPM!$J12,'SC-New'!$D$91:$Z$126,COLUMN()-9,FALSE)</f>
        <v>4.1308030578577383E-2</v>
      </c>
      <c r="AC12" s="302">
        <f>VLOOKUP(forRPM!$J12,'SC-New'!$D$91:$Z$126,COLUMN()-9,FALSE)</f>
        <v>4.0844652879124796E-2</v>
      </c>
      <c r="AD12" s="302">
        <f>VLOOKUP(forRPM!$J12,'SC-New'!$D$91:$Z$126,COLUMN()-9,FALSE)</f>
        <v>4.2902671144720128E-2</v>
      </c>
      <c r="AE12" s="302">
        <f>VLOOKUP(forRPM!$J12,'SC-New'!$D$91:$Z$126,COLUMN()-9,FALSE)</f>
        <v>0.67510336354548861</v>
      </c>
      <c r="AF12" s="340">
        <f t="shared" si="4"/>
        <v>10.986967066853154</v>
      </c>
      <c r="AG12" s="340">
        <f t="shared" si="4"/>
        <v>10.124733055356602</v>
      </c>
      <c r="AH12" s="340">
        <f t="shared" si="4"/>
        <v>11.436793491381666</v>
      </c>
      <c r="AI12" s="340">
        <f t="shared" si="4"/>
        <v>10.442864665678673</v>
      </c>
      <c r="AJ12" s="340">
        <f t="shared" si="4"/>
        <v>10.440668249181762</v>
      </c>
      <c r="AK12" s="340">
        <f t="shared" si="4"/>
        <v>10.450190829137924</v>
      </c>
      <c r="AL12" s="340">
        <f t="shared" si="4"/>
        <v>10.246816907534901</v>
      </c>
      <c r="AM12" s="340">
        <f t="shared" si="4"/>
        <v>10.980073679434044</v>
      </c>
      <c r="AN12" s="340">
        <f t="shared" si="4"/>
        <v>9.9114327231577128</v>
      </c>
      <c r="AO12" s="340">
        <f t="shared" si="4"/>
        <v>11.067009536848786</v>
      </c>
      <c r="AP12" s="340">
        <f t="shared" si="5"/>
        <v>10.215421416959597</v>
      </c>
      <c r="AQ12" s="340">
        <f t="shared" si="5"/>
        <v>10.699142604367863</v>
      </c>
      <c r="AR12" s="340">
        <f t="shared" si="5"/>
        <v>0</v>
      </c>
      <c r="AS12" s="340">
        <f t="shared" si="5"/>
        <v>3.5324488123477984</v>
      </c>
      <c r="AT12" s="340">
        <f t="shared" si="5"/>
        <v>3.1520090997940033</v>
      </c>
      <c r="AU12" s="340">
        <f t="shared" si="5"/>
        <v>3.2475264488793929</v>
      </c>
      <c r="AV12" s="340">
        <f t="shared" si="5"/>
        <v>3.6210572003310881</v>
      </c>
      <c r="AW12" s="340">
        <f t="shared" si="5"/>
        <v>3.6928315803570362</v>
      </c>
      <c r="AX12" s="340">
        <f t="shared" si="5"/>
        <v>3.5369227212900141</v>
      </c>
      <c r="AY12" s="340">
        <f t="shared" si="5"/>
        <v>3.8564621931111498</v>
      </c>
      <c r="AZ12" s="340">
        <f t="shared" si="5"/>
        <v>3.6334744064892561</v>
      </c>
      <c r="BA12" s="340">
        <f t="shared" si="5"/>
        <v>3.8561884014070431</v>
      </c>
      <c r="BB12" s="340">
        <f t="shared" si="5"/>
        <v>3.564331563163702</v>
      </c>
      <c r="BC12" s="340">
        <f t="shared" si="5"/>
        <v>3.3977296323232569</v>
      </c>
      <c r="BD12" s="340">
        <f t="shared" si="5"/>
        <v>3.545093272163073</v>
      </c>
    </row>
    <row r="13" spans="1:56" ht="15">
      <c r="A13" s="105" t="str">
        <f>VLOOKUP(CONCATENATE(C13,"-",B13),[1]!ACHIEV,2,FALSE)</f>
        <v>LO20Fast</v>
      </c>
      <c r="B13" s="105" t="s">
        <v>41</v>
      </c>
      <c r="C13" s="105" t="s">
        <v>975</v>
      </c>
      <c r="D13" s="105" t="s">
        <v>244</v>
      </c>
      <c r="E13" s="105" t="s">
        <v>974</v>
      </c>
      <c r="F13" s="125">
        <f t="shared" si="1"/>
        <v>0</v>
      </c>
      <c r="G13" s="126">
        <f t="shared" si="2"/>
        <v>0</v>
      </c>
      <c r="H13" s="126">
        <f t="shared" si="3"/>
        <v>9999</v>
      </c>
      <c r="I13" s="23" t="str">
        <f>'SC-New'!C101</f>
        <v>Supermarket</v>
      </c>
      <c r="J13" s="23" t="str">
        <f>'SC-New'!D101</f>
        <v>Lighting Controls Interior-New-Supermarket-Unitary</v>
      </c>
      <c r="K13" s="302">
        <f>VLOOKUP(forRPM!$J13,'SC-New'!$D$91:$Z$126,COLUMN()-9,FALSE)</f>
        <v>0</v>
      </c>
      <c r="L13" s="302">
        <f>VLOOKUP(forRPM!$J13,'SC-New'!$D$91:$Z$126,COLUMN()-9,FALSE)</f>
        <v>0</v>
      </c>
      <c r="M13" s="302">
        <f>VLOOKUP(forRPM!$J13,'SC-New'!$D$91:$Z$126,COLUMN()-9,FALSE)</f>
        <v>0</v>
      </c>
      <c r="N13" s="302">
        <f>VLOOKUP(forRPM!$J13,'SC-New'!$D$91:$Z$126,COLUMN()-9,FALSE)</f>
        <v>0</v>
      </c>
      <c r="O13" s="302">
        <f>VLOOKUP(forRPM!$J13,'SC-New'!$D$91:$Z$126,COLUMN()-9,FALSE)</f>
        <v>0</v>
      </c>
      <c r="P13" s="302">
        <f>VLOOKUP(forRPM!$J13,'SC-New'!$D$91:$Z$126,COLUMN()-9,FALSE)</f>
        <v>0</v>
      </c>
      <c r="Q13" s="302">
        <f>VLOOKUP(forRPM!$J13,'SC-New'!$D$91:$Z$126,COLUMN()-9,FALSE)</f>
        <v>0</v>
      </c>
      <c r="R13" s="302">
        <f>VLOOKUP(forRPM!$J13,'SC-New'!$D$91:$Z$126,COLUMN()-9,FALSE)</f>
        <v>0</v>
      </c>
      <c r="S13" s="302">
        <f>VLOOKUP(forRPM!$J13,'SC-New'!$D$91:$Z$126,COLUMN()-9,FALSE)</f>
        <v>0</v>
      </c>
      <c r="T13" s="302">
        <f>VLOOKUP(forRPM!$J13,'SC-New'!$D$91:$Z$126,COLUMN()-9,FALSE)</f>
        <v>0</v>
      </c>
      <c r="U13" s="302">
        <f>VLOOKUP(forRPM!$J13,'SC-New'!$D$91:$Z$126,COLUMN()-9,FALSE)</f>
        <v>0</v>
      </c>
      <c r="V13" s="302">
        <f>VLOOKUP(forRPM!$J13,'SC-New'!$D$91:$Z$126,COLUMN()-9,FALSE)</f>
        <v>0</v>
      </c>
      <c r="W13" s="302">
        <f>VLOOKUP(forRPM!$J13,'SC-New'!$D$91:$Z$126,COLUMN()-9,FALSE)</f>
        <v>0</v>
      </c>
      <c r="X13" s="302">
        <f>VLOOKUP(forRPM!$J13,'SC-New'!$D$91:$Z$126,COLUMN()-9,FALSE)</f>
        <v>0</v>
      </c>
      <c r="Y13" s="302">
        <f>VLOOKUP(forRPM!$J13,'SC-New'!$D$91:$Z$126,COLUMN()-9,FALSE)</f>
        <v>0</v>
      </c>
      <c r="Z13" s="302">
        <f>VLOOKUP(forRPM!$J13,'SC-New'!$D$91:$Z$126,COLUMN()-9,FALSE)</f>
        <v>0</v>
      </c>
      <c r="AA13" s="302">
        <f>VLOOKUP(forRPM!$J13,'SC-New'!$D$91:$Z$126,COLUMN()-9,FALSE)</f>
        <v>0</v>
      </c>
      <c r="AB13" s="302">
        <f>VLOOKUP(forRPM!$J13,'SC-New'!$D$91:$Z$126,COLUMN()-9,FALSE)</f>
        <v>0</v>
      </c>
      <c r="AC13" s="302">
        <f>VLOOKUP(forRPM!$J13,'SC-New'!$D$91:$Z$126,COLUMN()-9,FALSE)</f>
        <v>0</v>
      </c>
      <c r="AD13" s="302">
        <f>VLOOKUP(forRPM!$J13,'SC-New'!$D$91:$Z$126,COLUMN()-9,FALSE)</f>
        <v>0</v>
      </c>
      <c r="AE13" s="302">
        <f>VLOOKUP(forRPM!$J13,'SC-New'!$D$91:$Z$126,COLUMN()-9,FALSE)</f>
        <v>0</v>
      </c>
      <c r="AF13" s="340">
        <f t="shared" ref="AF13:AO22" si="6">VLOOKUP($J13,MeasOut,COLUMN()-17,FALSE)</f>
        <v>0</v>
      </c>
      <c r="AG13" s="340">
        <f t="shared" si="6"/>
        <v>0</v>
      </c>
      <c r="AH13" s="340">
        <f t="shared" si="6"/>
        <v>0</v>
      </c>
      <c r="AI13" s="340">
        <f t="shared" si="6"/>
        <v>0</v>
      </c>
      <c r="AJ13" s="340">
        <f t="shared" si="6"/>
        <v>0</v>
      </c>
      <c r="AK13" s="340">
        <f t="shared" si="6"/>
        <v>0</v>
      </c>
      <c r="AL13" s="340">
        <f t="shared" si="6"/>
        <v>0</v>
      </c>
      <c r="AM13" s="340">
        <f t="shared" si="6"/>
        <v>0</v>
      </c>
      <c r="AN13" s="340">
        <f t="shared" si="6"/>
        <v>0</v>
      </c>
      <c r="AO13" s="340">
        <f t="shared" si="6"/>
        <v>0</v>
      </c>
      <c r="AP13" s="340">
        <f t="shared" ref="AP13:BD22" si="7">VLOOKUP($J13,MeasOut,COLUMN()-17,FALSE)</f>
        <v>0</v>
      </c>
      <c r="AQ13" s="340">
        <f t="shared" si="7"/>
        <v>0</v>
      </c>
      <c r="AR13" s="340">
        <f t="shared" si="7"/>
        <v>0</v>
      </c>
      <c r="AS13" s="340">
        <f t="shared" si="7"/>
        <v>0</v>
      </c>
      <c r="AT13" s="340">
        <f t="shared" si="7"/>
        <v>0</v>
      </c>
      <c r="AU13" s="340">
        <f t="shared" si="7"/>
        <v>0</v>
      </c>
      <c r="AV13" s="340">
        <f t="shared" si="7"/>
        <v>0</v>
      </c>
      <c r="AW13" s="340">
        <f t="shared" si="7"/>
        <v>0</v>
      </c>
      <c r="AX13" s="340">
        <f t="shared" si="7"/>
        <v>0</v>
      </c>
      <c r="AY13" s="340">
        <f t="shared" si="7"/>
        <v>0</v>
      </c>
      <c r="AZ13" s="340">
        <f t="shared" si="7"/>
        <v>0</v>
      </c>
      <c r="BA13" s="340">
        <f t="shared" si="7"/>
        <v>0</v>
      </c>
      <c r="BB13" s="340">
        <f t="shared" si="7"/>
        <v>0</v>
      </c>
      <c r="BC13" s="340">
        <f t="shared" si="7"/>
        <v>0</v>
      </c>
      <c r="BD13" s="340">
        <f t="shared" si="7"/>
        <v>0</v>
      </c>
    </row>
    <row r="14" spans="1:56" ht="15">
      <c r="A14" s="105" t="str">
        <f>VLOOKUP(CONCATENATE(C14,"-",B14),[1]!ACHIEV,2,FALSE)</f>
        <v>LO20Fast</v>
      </c>
      <c r="B14" s="105" t="s">
        <v>41</v>
      </c>
      <c r="C14" s="105" t="s">
        <v>975</v>
      </c>
      <c r="D14" s="105" t="s">
        <v>244</v>
      </c>
      <c r="E14" s="105" t="s">
        <v>974</v>
      </c>
      <c r="F14" s="125">
        <f t="shared" si="1"/>
        <v>0</v>
      </c>
      <c r="G14" s="126">
        <f t="shared" si="2"/>
        <v>0</v>
      </c>
      <c r="H14" s="126">
        <f t="shared" si="3"/>
        <v>9999</v>
      </c>
      <c r="I14" s="23" t="str">
        <f>'SC-New'!C102</f>
        <v>MiniMart</v>
      </c>
      <c r="J14" s="23" t="str">
        <f>'SC-New'!D102</f>
        <v>Lighting Controls Interior-New-MiniMart-Unitary</v>
      </c>
      <c r="K14" s="302">
        <f>VLOOKUP(forRPM!$J14,'SC-New'!$D$91:$Z$126,COLUMN()-9,FALSE)</f>
        <v>0</v>
      </c>
      <c r="L14" s="302">
        <f>VLOOKUP(forRPM!$J14,'SC-New'!$D$91:$Z$126,COLUMN()-9,FALSE)</f>
        <v>0</v>
      </c>
      <c r="M14" s="302">
        <f>VLOOKUP(forRPM!$J14,'SC-New'!$D$91:$Z$126,COLUMN()-9,FALSE)</f>
        <v>0</v>
      </c>
      <c r="N14" s="302">
        <f>VLOOKUP(forRPM!$J14,'SC-New'!$D$91:$Z$126,COLUMN()-9,FALSE)</f>
        <v>0</v>
      </c>
      <c r="O14" s="302">
        <f>VLOOKUP(forRPM!$J14,'SC-New'!$D$91:$Z$126,COLUMN()-9,FALSE)</f>
        <v>0</v>
      </c>
      <c r="P14" s="302">
        <f>VLOOKUP(forRPM!$J14,'SC-New'!$D$91:$Z$126,COLUMN()-9,FALSE)</f>
        <v>0</v>
      </c>
      <c r="Q14" s="302">
        <f>VLOOKUP(forRPM!$J14,'SC-New'!$D$91:$Z$126,COLUMN()-9,FALSE)</f>
        <v>0</v>
      </c>
      <c r="R14" s="302">
        <f>VLOOKUP(forRPM!$J14,'SC-New'!$D$91:$Z$126,COLUMN()-9,FALSE)</f>
        <v>0</v>
      </c>
      <c r="S14" s="302">
        <f>VLOOKUP(forRPM!$J14,'SC-New'!$D$91:$Z$126,COLUMN()-9,FALSE)</f>
        <v>0</v>
      </c>
      <c r="T14" s="302">
        <f>VLOOKUP(forRPM!$J14,'SC-New'!$D$91:$Z$126,COLUMN()-9,FALSE)</f>
        <v>0</v>
      </c>
      <c r="U14" s="302">
        <f>VLOOKUP(forRPM!$J14,'SC-New'!$D$91:$Z$126,COLUMN()-9,FALSE)</f>
        <v>0</v>
      </c>
      <c r="V14" s="302">
        <f>VLOOKUP(forRPM!$J14,'SC-New'!$D$91:$Z$126,COLUMN()-9,FALSE)</f>
        <v>0</v>
      </c>
      <c r="W14" s="302">
        <f>VLOOKUP(forRPM!$J14,'SC-New'!$D$91:$Z$126,COLUMN()-9,FALSE)</f>
        <v>0</v>
      </c>
      <c r="X14" s="302">
        <f>VLOOKUP(forRPM!$J14,'SC-New'!$D$91:$Z$126,COLUMN()-9,FALSE)</f>
        <v>0</v>
      </c>
      <c r="Y14" s="302">
        <f>VLOOKUP(forRPM!$J14,'SC-New'!$D$91:$Z$126,COLUMN()-9,FALSE)</f>
        <v>0</v>
      </c>
      <c r="Z14" s="302">
        <f>VLOOKUP(forRPM!$J14,'SC-New'!$D$91:$Z$126,COLUMN()-9,FALSE)</f>
        <v>0</v>
      </c>
      <c r="AA14" s="302">
        <f>VLOOKUP(forRPM!$J14,'SC-New'!$D$91:$Z$126,COLUMN()-9,FALSE)</f>
        <v>0</v>
      </c>
      <c r="AB14" s="302">
        <f>VLOOKUP(forRPM!$J14,'SC-New'!$D$91:$Z$126,COLUMN()-9,FALSE)</f>
        <v>0</v>
      </c>
      <c r="AC14" s="302">
        <f>VLOOKUP(forRPM!$J14,'SC-New'!$D$91:$Z$126,COLUMN()-9,FALSE)</f>
        <v>0</v>
      </c>
      <c r="AD14" s="302">
        <f>VLOOKUP(forRPM!$J14,'SC-New'!$D$91:$Z$126,COLUMN()-9,FALSE)</f>
        <v>0</v>
      </c>
      <c r="AE14" s="302">
        <f>VLOOKUP(forRPM!$J14,'SC-New'!$D$91:$Z$126,COLUMN()-9,FALSE)</f>
        <v>0</v>
      </c>
      <c r="AF14" s="340">
        <f t="shared" si="6"/>
        <v>0</v>
      </c>
      <c r="AG14" s="340">
        <f t="shared" si="6"/>
        <v>0</v>
      </c>
      <c r="AH14" s="340">
        <f t="shared" si="6"/>
        <v>0</v>
      </c>
      <c r="AI14" s="340">
        <f t="shared" si="6"/>
        <v>0</v>
      </c>
      <c r="AJ14" s="340">
        <f t="shared" si="6"/>
        <v>0</v>
      </c>
      <c r="AK14" s="340">
        <f t="shared" si="6"/>
        <v>0</v>
      </c>
      <c r="AL14" s="340">
        <f t="shared" si="6"/>
        <v>0</v>
      </c>
      <c r="AM14" s="340">
        <f t="shared" si="6"/>
        <v>0</v>
      </c>
      <c r="AN14" s="340">
        <f t="shared" si="6"/>
        <v>0</v>
      </c>
      <c r="AO14" s="340">
        <f t="shared" si="6"/>
        <v>0</v>
      </c>
      <c r="AP14" s="340">
        <f t="shared" si="7"/>
        <v>0</v>
      </c>
      <c r="AQ14" s="340">
        <f t="shared" si="7"/>
        <v>0</v>
      </c>
      <c r="AR14" s="340">
        <f t="shared" si="7"/>
        <v>0</v>
      </c>
      <c r="AS14" s="340">
        <f t="shared" si="7"/>
        <v>0</v>
      </c>
      <c r="AT14" s="340">
        <f t="shared" si="7"/>
        <v>0</v>
      </c>
      <c r="AU14" s="340">
        <f t="shared" si="7"/>
        <v>0</v>
      </c>
      <c r="AV14" s="340">
        <f t="shared" si="7"/>
        <v>0</v>
      </c>
      <c r="AW14" s="340">
        <f t="shared" si="7"/>
        <v>0</v>
      </c>
      <c r="AX14" s="340">
        <f t="shared" si="7"/>
        <v>0</v>
      </c>
      <c r="AY14" s="340">
        <f t="shared" si="7"/>
        <v>0</v>
      </c>
      <c r="AZ14" s="340">
        <f t="shared" si="7"/>
        <v>0</v>
      </c>
      <c r="BA14" s="340">
        <f t="shared" si="7"/>
        <v>0</v>
      </c>
      <c r="BB14" s="340">
        <f t="shared" si="7"/>
        <v>0</v>
      </c>
      <c r="BC14" s="340">
        <f t="shared" si="7"/>
        <v>0</v>
      </c>
      <c r="BD14" s="340">
        <f t="shared" si="7"/>
        <v>0</v>
      </c>
    </row>
    <row r="15" spans="1:56" ht="15">
      <c r="A15" s="105" t="str">
        <f>VLOOKUP(CONCATENATE(C15,"-",B15),[1]!ACHIEV,2,FALSE)</f>
        <v>LO20Fast</v>
      </c>
      <c r="B15" s="105" t="s">
        <v>41</v>
      </c>
      <c r="C15" s="105" t="s">
        <v>975</v>
      </c>
      <c r="D15" s="105" t="s">
        <v>244</v>
      </c>
      <c r="E15" s="105" t="s">
        <v>974</v>
      </c>
      <c r="F15" s="125">
        <f t="shared" si="1"/>
        <v>0</v>
      </c>
      <c r="G15" s="126">
        <f t="shared" si="2"/>
        <v>0</v>
      </c>
      <c r="H15" s="126">
        <f t="shared" si="3"/>
        <v>9999</v>
      </c>
      <c r="I15" s="23" t="str">
        <f>'SC-New'!C103</f>
        <v>Restaurant</v>
      </c>
      <c r="J15" s="23" t="str">
        <f>'SC-New'!D103</f>
        <v>Lighting Controls Interior-New-Restaurant-Unitary</v>
      </c>
      <c r="K15" s="302">
        <f>VLOOKUP(forRPM!$J15,'SC-New'!$D$91:$Z$126,COLUMN()-9,FALSE)</f>
        <v>0</v>
      </c>
      <c r="L15" s="302">
        <f>VLOOKUP(forRPM!$J15,'SC-New'!$D$91:$Z$126,COLUMN()-9,FALSE)</f>
        <v>0</v>
      </c>
      <c r="M15" s="302">
        <f>VLOOKUP(forRPM!$J15,'SC-New'!$D$91:$Z$126,COLUMN()-9,FALSE)</f>
        <v>0</v>
      </c>
      <c r="N15" s="302">
        <f>VLOOKUP(forRPM!$J15,'SC-New'!$D$91:$Z$126,COLUMN()-9,FALSE)</f>
        <v>0</v>
      </c>
      <c r="O15" s="302">
        <f>VLOOKUP(forRPM!$J15,'SC-New'!$D$91:$Z$126,COLUMN()-9,FALSE)</f>
        <v>0</v>
      </c>
      <c r="P15" s="302">
        <f>VLOOKUP(forRPM!$J15,'SC-New'!$D$91:$Z$126,COLUMN()-9,FALSE)</f>
        <v>0</v>
      </c>
      <c r="Q15" s="302">
        <f>VLOOKUP(forRPM!$J15,'SC-New'!$D$91:$Z$126,COLUMN()-9,FALSE)</f>
        <v>0</v>
      </c>
      <c r="R15" s="302">
        <f>VLOOKUP(forRPM!$J15,'SC-New'!$D$91:$Z$126,COLUMN()-9,FALSE)</f>
        <v>0</v>
      </c>
      <c r="S15" s="302">
        <f>VLOOKUP(forRPM!$J15,'SC-New'!$D$91:$Z$126,COLUMN()-9,FALSE)</f>
        <v>0</v>
      </c>
      <c r="T15" s="302">
        <f>VLOOKUP(forRPM!$J15,'SC-New'!$D$91:$Z$126,COLUMN()-9,FALSE)</f>
        <v>0</v>
      </c>
      <c r="U15" s="302">
        <f>VLOOKUP(forRPM!$J15,'SC-New'!$D$91:$Z$126,COLUMN()-9,FALSE)</f>
        <v>0</v>
      </c>
      <c r="V15" s="302">
        <f>VLOOKUP(forRPM!$J15,'SC-New'!$D$91:$Z$126,COLUMN()-9,FALSE)</f>
        <v>0</v>
      </c>
      <c r="W15" s="302">
        <f>VLOOKUP(forRPM!$J15,'SC-New'!$D$91:$Z$126,COLUMN()-9,FALSE)</f>
        <v>0</v>
      </c>
      <c r="X15" s="302">
        <f>VLOOKUP(forRPM!$J15,'SC-New'!$D$91:$Z$126,COLUMN()-9,FALSE)</f>
        <v>0</v>
      </c>
      <c r="Y15" s="302">
        <f>VLOOKUP(forRPM!$J15,'SC-New'!$D$91:$Z$126,COLUMN()-9,FALSE)</f>
        <v>0</v>
      </c>
      <c r="Z15" s="302">
        <f>VLOOKUP(forRPM!$J15,'SC-New'!$D$91:$Z$126,COLUMN()-9,FALSE)</f>
        <v>0</v>
      </c>
      <c r="AA15" s="302">
        <f>VLOOKUP(forRPM!$J15,'SC-New'!$D$91:$Z$126,COLUMN()-9,FALSE)</f>
        <v>0</v>
      </c>
      <c r="AB15" s="302">
        <f>VLOOKUP(forRPM!$J15,'SC-New'!$D$91:$Z$126,COLUMN()-9,FALSE)</f>
        <v>0</v>
      </c>
      <c r="AC15" s="302">
        <f>VLOOKUP(forRPM!$J15,'SC-New'!$D$91:$Z$126,COLUMN()-9,FALSE)</f>
        <v>0</v>
      </c>
      <c r="AD15" s="302">
        <f>VLOOKUP(forRPM!$J15,'SC-New'!$D$91:$Z$126,COLUMN()-9,FALSE)</f>
        <v>0</v>
      </c>
      <c r="AE15" s="302">
        <f>VLOOKUP(forRPM!$J15,'SC-New'!$D$91:$Z$126,COLUMN()-9,FALSE)</f>
        <v>0</v>
      </c>
      <c r="AF15" s="340">
        <f t="shared" si="6"/>
        <v>0</v>
      </c>
      <c r="AG15" s="340">
        <f t="shared" si="6"/>
        <v>0</v>
      </c>
      <c r="AH15" s="340">
        <f t="shared" si="6"/>
        <v>0</v>
      </c>
      <c r="AI15" s="340">
        <f t="shared" si="6"/>
        <v>0</v>
      </c>
      <c r="AJ15" s="340">
        <f t="shared" si="6"/>
        <v>0</v>
      </c>
      <c r="AK15" s="340">
        <f t="shared" si="6"/>
        <v>0</v>
      </c>
      <c r="AL15" s="340">
        <f t="shared" si="6"/>
        <v>0</v>
      </c>
      <c r="AM15" s="340">
        <f t="shared" si="6"/>
        <v>0</v>
      </c>
      <c r="AN15" s="340">
        <f t="shared" si="6"/>
        <v>0</v>
      </c>
      <c r="AO15" s="340">
        <f t="shared" si="6"/>
        <v>0</v>
      </c>
      <c r="AP15" s="340">
        <f t="shared" si="7"/>
        <v>0</v>
      </c>
      <c r="AQ15" s="340">
        <f t="shared" si="7"/>
        <v>0</v>
      </c>
      <c r="AR15" s="340">
        <f t="shared" si="7"/>
        <v>0</v>
      </c>
      <c r="AS15" s="340">
        <f t="shared" si="7"/>
        <v>0</v>
      </c>
      <c r="AT15" s="340">
        <f t="shared" si="7"/>
        <v>0</v>
      </c>
      <c r="AU15" s="340">
        <f t="shared" si="7"/>
        <v>0</v>
      </c>
      <c r="AV15" s="340">
        <f t="shared" si="7"/>
        <v>0</v>
      </c>
      <c r="AW15" s="340">
        <f t="shared" si="7"/>
        <v>0</v>
      </c>
      <c r="AX15" s="340">
        <f t="shared" si="7"/>
        <v>0</v>
      </c>
      <c r="AY15" s="340">
        <f t="shared" si="7"/>
        <v>0</v>
      </c>
      <c r="AZ15" s="340">
        <f t="shared" si="7"/>
        <v>0</v>
      </c>
      <c r="BA15" s="340">
        <f t="shared" si="7"/>
        <v>0</v>
      </c>
      <c r="BB15" s="340">
        <f t="shared" si="7"/>
        <v>0</v>
      </c>
      <c r="BC15" s="340">
        <f t="shared" si="7"/>
        <v>0</v>
      </c>
      <c r="BD15" s="340">
        <f t="shared" si="7"/>
        <v>0</v>
      </c>
    </row>
    <row r="16" spans="1:56" ht="15">
      <c r="A16" s="105" t="str">
        <f>VLOOKUP(CONCATENATE(C16,"-",B16),[1]!ACHIEV,2,FALSE)</f>
        <v>LO20Fast</v>
      </c>
      <c r="B16" s="105" t="s">
        <v>41</v>
      </c>
      <c r="C16" s="105" t="s">
        <v>975</v>
      </c>
      <c r="D16" s="105" t="s">
        <v>244</v>
      </c>
      <c r="E16" s="105" t="s">
        <v>974</v>
      </c>
      <c r="F16" s="125">
        <f t="shared" si="1"/>
        <v>0</v>
      </c>
      <c r="G16" s="126">
        <f t="shared" si="2"/>
        <v>0</v>
      </c>
      <c r="H16" s="126">
        <f t="shared" si="3"/>
        <v>9999</v>
      </c>
      <c r="I16" s="23" t="str">
        <f>'SC-New'!C104</f>
        <v>Lodging</v>
      </c>
      <c r="J16" s="23" t="str">
        <f>'SC-New'!D104</f>
        <v>Lighting Controls Interior-New-Lodging-Unitary</v>
      </c>
      <c r="K16" s="302">
        <f>VLOOKUP(forRPM!$J16,'SC-New'!$D$91:$Z$126,COLUMN()-9,FALSE)</f>
        <v>0</v>
      </c>
      <c r="L16" s="302">
        <f>VLOOKUP(forRPM!$J16,'SC-New'!$D$91:$Z$126,COLUMN()-9,FALSE)</f>
        <v>0</v>
      </c>
      <c r="M16" s="302">
        <f>VLOOKUP(forRPM!$J16,'SC-New'!$D$91:$Z$126,COLUMN()-9,FALSE)</f>
        <v>0</v>
      </c>
      <c r="N16" s="302">
        <f>VLOOKUP(forRPM!$J16,'SC-New'!$D$91:$Z$126,COLUMN()-9,FALSE)</f>
        <v>0</v>
      </c>
      <c r="O16" s="302">
        <f>VLOOKUP(forRPM!$J16,'SC-New'!$D$91:$Z$126,COLUMN()-9,FALSE)</f>
        <v>0</v>
      </c>
      <c r="P16" s="302">
        <f>VLOOKUP(forRPM!$J16,'SC-New'!$D$91:$Z$126,COLUMN()-9,FALSE)</f>
        <v>0</v>
      </c>
      <c r="Q16" s="302">
        <f>VLOOKUP(forRPM!$J16,'SC-New'!$D$91:$Z$126,COLUMN()-9,FALSE)</f>
        <v>0</v>
      </c>
      <c r="R16" s="302">
        <f>VLOOKUP(forRPM!$J16,'SC-New'!$D$91:$Z$126,COLUMN()-9,FALSE)</f>
        <v>0</v>
      </c>
      <c r="S16" s="302">
        <f>VLOOKUP(forRPM!$J16,'SC-New'!$D$91:$Z$126,COLUMN()-9,FALSE)</f>
        <v>0</v>
      </c>
      <c r="T16" s="302">
        <f>VLOOKUP(forRPM!$J16,'SC-New'!$D$91:$Z$126,COLUMN()-9,FALSE)</f>
        <v>0</v>
      </c>
      <c r="U16" s="302">
        <f>VLOOKUP(forRPM!$J16,'SC-New'!$D$91:$Z$126,COLUMN()-9,FALSE)</f>
        <v>0</v>
      </c>
      <c r="V16" s="302">
        <f>VLOOKUP(forRPM!$J16,'SC-New'!$D$91:$Z$126,COLUMN()-9,FALSE)</f>
        <v>0</v>
      </c>
      <c r="W16" s="302">
        <f>VLOOKUP(forRPM!$J16,'SC-New'!$D$91:$Z$126,COLUMN()-9,FALSE)</f>
        <v>0</v>
      </c>
      <c r="X16" s="302">
        <f>VLOOKUP(forRPM!$J16,'SC-New'!$D$91:$Z$126,COLUMN()-9,FALSE)</f>
        <v>0</v>
      </c>
      <c r="Y16" s="302">
        <f>VLOOKUP(forRPM!$J16,'SC-New'!$D$91:$Z$126,COLUMN()-9,FALSE)</f>
        <v>0</v>
      </c>
      <c r="Z16" s="302">
        <f>VLOOKUP(forRPM!$J16,'SC-New'!$D$91:$Z$126,COLUMN()-9,FALSE)</f>
        <v>0</v>
      </c>
      <c r="AA16" s="302">
        <f>VLOOKUP(forRPM!$J16,'SC-New'!$D$91:$Z$126,COLUMN()-9,FALSE)</f>
        <v>0</v>
      </c>
      <c r="AB16" s="302">
        <f>VLOOKUP(forRPM!$J16,'SC-New'!$D$91:$Z$126,COLUMN()-9,FALSE)</f>
        <v>0</v>
      </c>
      <c r="AC16" s="302">
        <f>VLOOKUP(forRPM!$J16,'SC-New'!$D$91:$Z$126,COLUMN()-9,FALSE)</f>
        <v>0</v>
      </c>
      <c r="AD16" s="302">
        <f>VLOOKUP(forRPM!$J16,'SC-New'!$D$91:$Z$126,COLUMN()-9,FALSE)</f>
        <v>0</v>
      </c>
      <c r="AE16" s="302">
        <f>VLOOKUP(forRPM!$J16,'SC-New'!$D$91:$Z$126,COLUMN()-9,FALSE)</f>
        <v>0</v>
      </c>
      <c r="AF16" s="340">
        <f t="shared" si="6"/>
        <v>0</v>
      </c>
      <c r="AG16" s="340">
        <f t="shared" si="6"/>
        <v>0</v>
      </c>
      <c r="AH16" s="340">
        <f t="shared" si="6"/>
        <v>0</v>
      </c>
      <c r="AI16" s="340">
        <f t="shared" si="6"/>
        <v>0</v>
      </c>
      <c r="AJ16" s="340">
        <f t="shared" si="6"/>
        <v>0</v>
      </c>
      <c r="AK16" s="340">
        <f t="shared" si="6"/>
        <v>0</v>
      </c>
      <c r="AL16" s="340">
        <f t="shared" si="6"/>
        <v>0</v>
      </c>
      <c r="AM16" s="340">
        <f t="shared" si="6"/>
        <v>0</v>
      </c>
      <c r="AN16" s="340">
        <f t="shared" si="6"/>
        <v>0</v>
      </c>
      <c r="AO16" s="340">
        <f t="shared" si="6"/>
        <v>0</v>
      </c>
      <c r="AP16" s="340">
        <f t="shared" si="7"/>
        <v>0</v>
      </c>
      <c r="AQ16" s="340">
        <f t="shared" si="7"/>
        <v>0</v>
      </c>
      <c r="AR16" s="340">
        <f t="shared" si="7"/>
        <v>0</v>
      </c>
      <c r="AS16" s="340">
        <f t="shared" si="7"/>
        <v>0</v>
      </c>
      <c r="AT16" s="340">
        <f t="shared" si="7"/>
        <v>0</v>
      </c>
      <c r="AU16" s="340">
        <f t="shared" si="7"/>
        <v>0</v>
      </c>
      <c r="AV16" s="340">
        <f t="shared" si="7"/>
        <v>0</v>
      </c>
      <c r="AW16" s="340">
        <f t="shared" si="7"/>
        <v>0</v>
      </c>
      <c r="AX16" s="340">
        <f t="shared" si="7"/>
        <v>0</v>
      </c>
      <c r="AY16" s="340">
        <f t="shared" si="7"/>
        <v>0</v>
      </c>
      <c r="AZ16" s="340">
        <f t="shared" si="7"/>
        <v>0</v>
      </c>
      <c r="BA16" s="340">
        <f t="shared" si="7"/>
        <v>0</v>
      </c>
      <c r="BB16" s="340">
        <f t="shared" si="7"/>
        <v>0</v>
      </c>
      <c r="BC16" s="340">
        <f t="shared" si="7"/>
        <v>0</v>
      </c>
      <c r="BD16" s="340">
        <f t="shared" si="7"/>
        <v>0</v>
      </c>
    </row>
    <row r="17" spans="1:56" ht="15">
      <c r="A17" s="105" t="str">
        <f>VLOOKUP(CONCATENATE(C17,"-",B17),[1]!ACHIEV,2,FALSE)</f>
        <v>LO20Fast</v>
      </c>
      <c r="B17" s="105" t="s">
        <v>41</v>
      </c>
      <c r="C17" s="105" t="s">
        <v>975</v>
      </c>
      <c r="D17" s="105" t="s">
        <v>244</v>
      </c>
      <c r="E17" s="105" t="s">
        <v>974</v>
      </c>
      <c r="F17" s="125">
        <f t="shared" si="1"/>
        <v>0</v>
      </c>
      <c r="G17" s="126">
        <f t="shared" si="2"/>
        <v>0</v>
      </c>
      <c r="H17" s="126">
        <f t="shared" si="3"/>
        <v>9999</v>
      </c>
      <c r="I17" s="23" t="str">
        <f>'SC-New'!C105</f>
        <v>Hospital</v>
      </c>
      <c r="J17" s="23" t="str">
        <f>'SC-New'!D105</f>
        <v>Lighting Controls Interior-New-Hospital-Unitary</v>
      </c>
      <c r="K17" s="302">
        <f>VLOOKUP(forRPM!$J17,'SC-New'!$D$91:$Z$126,COLUMN()-9,FALSE)</f>
        <v>0</v>
      </c>
      <c r="L17" s="302">
        <f>VLOOKUP(forRPM!$J17,'SC-New'!$D$91:$Z$126,COLUMN()-9,FALSE)</f>
        <v>0</v>
      </c>
      <c r="M17" s="302">
        <f>VLOOKUP(forRPM!$J17,'SC-New'!$D$91:$Z$126,COLUMN()-9,FALSE)</f>
        <v>0</v>
      </c>
      <c r="N17" s="302">
        <f>VLOOKUP(forRPM!$J17,'SC-New'!$D$91:$Z$126,COLUMN()-9,FALSE)</f>
        <v>0</v>
      </c>
      <c r="O17" s="302">
        <f>VLOOKUP(forRPM!$J17,'SC-New'!$D$91:$Z$126,COLUMN()-9,FALSE)</f>
        <v>0</v>
      </c>
      <c r="P17" s="302">
        <f>VLOOKUP(forRPM!$J17,'SC-New'!$D$91:$Z$126,COLUMN()-9,FALSE)</f>
        <v>0</v>
      </c>
      <c r="Q17" s="302">
        <f>VLOOKUP(forRPM!$J17,'SC-New'!$D$91:$Z$126,COLUMN()-9,FALSE)</f>
        <v>0</v>
      </c>
      <c r="R17" s="302">
        <f>VLOOKUP(forRPM!$J17,'SC-New'!$D$91:$Z$126,COLUMN()-9,FALSE)</f>
        <v>0</v>
      </c>
      <c r="S17" s="302">
        <f>VLOOKUP(forRPM!$J17,'SC-New'!$D$91:$Z$126,COLUMN()-9,FALSE)</f>
        <v>0</v>
      </c>
      <c r="T17" s="302">
        <f>VLOOKUP(forRPM!$J17,'SC-New'!$D$91:$Z$126,COLUMN()-9,FALSE)</f>
        <v>0</v>
      </c>
      <c r="U17" s="302">
        <f>VLOOKUP(forRPM!$J17,'SC-New'!$D$91:$Z$126,COLUMN()-9,FALSE)</f>
        <v>0</v>
      </c>
      <c r="V17" s="302">
        <f>VLOOKUP(forRPM!$J17,'SC-New'!$D$91:$Z$126,COLUMN()-9,FALSE)</f>
        <v>0</v>
      </c>
      <c r="W17" s="302">
        <f>VLOOKUP(forRPM!$J17,'SC-New'!$D$91:$Z$126,COLUMN()-9,FALSE)</f>
        <v>0</v>
      </c>
      <c r="X17" s="302">
        <f>VLOOKUP(forRPM!$J17,'SC-New'!$D$91:$Z$126,COLUMN()-9,FALSE)</f>
        <v>0</v>
      </c>
      <c r="Y17" s="302">
        <f>VLOOKUP(forRPM!$J17,'SC-New'!$D$91:$Z$126,COLUMN()-9,FALSE)</f>
        <v>0</v>
      </c>
      <c r="Z17" s="302">
        <f>VLOOKUP(forRPM!$J17,'SC-New'!$D$91:$Z$126,COLUMN()-9,FALSE)</f>
        <v>0</v>
      </c>
      <c r="AA17" s="302">
        <f>VLOOKUP(forRPM!$J17,'SC-New'!$D$91:$Z$126,COLUMN()-9,FALSE)</f>
        <v>0</v>
      </c>
      <c r="AB17" s="302">
        <f>VLOOKUP(forRPM!$J17,'SC-New'!$D$91:$Z$126,COLUMN()-9,FALSE)</f>
        <v>0</v>
      </c>
      <c r="AC17" s="302">
        <f>VLOOKUP(forRPM!$J17,'SC-New'!$D$91:$Z$126,COLUMN()-9,FALSE)</f>
        <v>0</v>
      </c>
      <c r="AD17" s="302">
        <f>VLOOKUP(forRPM!$J17,'SC-New'!$D$91:$Z$126,COLUMN()-9,FALSE)</f>
        <v>0</v>
      </c>
      <c r="AE17" s="302">
        <f>VLOOKUP(forRPM!$J17,'SC-New'!$D$91:$Z$126,COLUMN()-9,FALSE)</f>
        <v>0</v>
      </c>
      <c r="AF17" s="340">
        <f t="shared" si="6"/>
        <v>0</v>
      </c>
      <c r="AG17" s="340">
        <f t="shared" si="6"/>
        <v>0</v>
      </c>
      <c r="AH17" s="340">
        <f t="shared" si="6"/>
        <v>0</v>
      </c>
      <c r="AI17" s="340">
        <f t="shared" si="6"/>
        <v>0</v>
      </c>
      <c r="AJ17" s="340">
        <f t="shared" si="6"/>
        <v>0</v>
      </c>
      <c r="AK17" s="340">
        <f t="shared" si="6"/>
        <v>0</v>
      </c>
      <c r="AL17" s="340">
        <f t="shared" si="6"/>
        <v>0</v>
      </c>
      <c r="AM17" s="340">
        <f t="shared" si="6"/>
        <v>0</v>
      </c>
      <c r="AN17" s="340">
        <f t="shared" si="6"/>
        <v>0</v>
      </c>
      <c r="AO17" s="340">
        <f t="shared" si="6"/>
        <v>0</v>
      </c>
      <c r="AP17" s="340">
        <f t="shared" si="7"/>
        <v>0</v>
      </c>
      <c r="AQ17" s="340">
        <f t="shared" si="7"/>
        <v>0</v>
      </c>
      <c r="AR17" s="340">
        <f t="shared" si="7"/>
        <v>0</v>
      </c>
      <c r="AS17" s="340">
        <f t="shared" si="7"/>
        <v>0</v>
      </c>
      <c r="AT17" s="340">
        <f t="shared" si="7"/>
        <v>0</v>
      </c>
      <c r="AU17" s="340">
        <f t="shared" si="7"/>
        <v>0</v>
      </c>
      <c r="AV17" s="340">
        <f t="shared" si="7"/>
        <v>0</v>
      </c>
      <c r="AW17" s="340">
        <f t="shared" si="7"/>
        <v>0</v>
      </c>
      <c r="AX17" s="340">
        <f t="shared" si="7"/>
        <v>0</v>
      </c>
      <c r="AY17" s="340">
        <f t="shared" si="7"/>
        <v>0</v>
      </c>
      <c r="AZ17" s="340">
        <f t="shared" si="7"/>
        <v>0</v>
      </c>
      <c r="BA17" s="340">
        <f t="shared" si="7"/>
        <v>0</v>
      </c>
      <c r="BB17" s="340">
        <f t="shared" si="7"/>
        <v>0</v>
      </c>
      <c r="BC17" s="340">
        <f t="shared" si="7"/>
        <v>0</v>
      </c>
      <c r="BD17" s="340">
        <f t="shared" si="7"/>
        <v>0</v>
      </c>
    </row>
    <row r="18" spans="1:56" ht="15">
      <c r="A18" s="105" t="str">
        <f>VLOOKUP(CONCATENATE(C18,"-",B18),[1]!ACHIEV,2,FALSE)</f>
        <v>LO20Fast</v>
      </c>
      <c r="B18" s="105" t="s">
        <v>41</v>
      </c>
      <c r="C18" s="105" t="s">
        <v>975</v>
      </c>
      <c r="D18" s="105" t="s">
        <v>244</v>
      </c>
      <c r="E18" s="105" t="s">
        <v>974</v>
      </c>
      <c r="F18" s="125">
        <f t="shared" si="1"/>
        <v>0</v>
      </c>
      <c r="G18" s="126">
        <f t="shared" si="2"/>
        <v>0</v>
      </c>
      <c r="H18" s="126">
        <f t="shared" si="3"/>
        <v>9999</v>
      </c>
      <c r="I18" s="23" t="str">
        <f>'SC-New'!C106</f>
        <v>Residential Care</v>
      </c>
      <c r="J18" s="23" t="str">
        <f>'SC-New'!D106</f>
        <v>Lighting Controls Interior-New-Residential Care-Unitary</v>
      </c>
      <c r="K18" s="302">
        <f>VLOOKUP(forRPM!$J18,'SC-New'!$D$91:$Z$126,COLUMN()-9,FALSE)</f>
        <v>0</v>
      </c>
      <c r="L18" s="302">
        <f>VLOOKUP(forRPM!$J18,'SC-New'!$D$91:$Z$126,COLUMN()-9,FALSE)</f>
        <v>0</v>
      </c>
      <c r="M18" s="302">
        <f>VLOOKUP(forRPM!$J18,'SC-New'!$D$91:$Z$126,COLUMN()-9,FALSE)</f>
        <v>0</v>
      </c>
      <c r="N18" s="302">
        <f>VLOOKUP(forRPM!$J18,'SC-New'!$D$91:$Z$126,COLUMN()-9,FALSE)</f>
        <v>0</v>
      </c>
      <c r="O18" s="302">
        <f>VLOOKUP(forRPM!$J18,'SC-New'!$D$91:$Z$126,COLUMN()-9,FALSE)</f>
        <v>0</v>
      </c>
      <c r="P18" s="302">
        <f>VLOOKUP(forRPM!$J18,'SC-New'!$D$91:$Z$126,COLUMN()-9,FALSE)</f>
        <v>0</v>
      </c>
      <c r="Q18" s="302">
        <f>VLOOKUP(forRPM!$J18,'SC-New'!$D$91:$Z$126,COLUMN()-9,FALSE)</f>
        <v>0</v>
      </c>
      <c r="R18" s="302">
        <f>VLOOKUP(forRPM!$J18,'SC-New'!$D$91:$Z$126,COLUMN()-9,FALSE)</f>
        <v>0</v>
      </c>
      <c r="S18" s="302">
        <f>VLOOKUP(forRPM!$J18,'SC-New'!$D$91:$Z$126,COLUMN()-9,FALSE)</f>
        <v>0</v>
      </c>
      <c r="T18" s="302">
        <f>VLOOKUP(forRPM!$J18,'SC-New'!$D$91:$Z$126,COLUMN()-9,FALSE)</f>
        <v>0</v>
      </c>
      <c r="U18" s="302">
        <f>VLOOKUP(forRPM!$J18,'SC-New'!$D$91:$Z$126,COLUMN()-9,FALSE)</f>
        <v>0</v>
      </c>
      <c r="V18" s="302">
        <f>VLOOKUP(forRPM!$J18,'SC-New'!$D$91:$Z$126,COLUMN()-9,FALSE)</f>
        <v>0</v>
      </c>
      <c r="W18" s="302">
        <f>VLOOKUP(forRPM!$J18,'SC-New'!$D$91:$Z$126,COLUMN()-9,FALSE)</f>
        <v>0</v>
      </c>
      <c r="X18" s="302">
        <f>VLOOKUP(forRPM!$J18,'SC-New'!$D$91:$Z$126,COLUMN()-9,FALSE)</f>
        <v>0</v>
      </c>
      <c r="Y18" s="302">
        <f>VLOOKUP(forRPM!$J18,'SC-New'!$D$91:$Z$126,COLUMN()-9,FALSE)</f>
        <v>0</v>
      </c>
      <c r="Z18" s="302">
        <f>VLOOKUP(forRPM!$J18,'SC-New'!$D$91:$Z$126,COLUMN()-9,FALSE)</f>
        <v>0</v>
      </c>
      <c r="AA18" s="302">
        <f>VLOOKUP(forRPM!$J18,'SC-New'!$D$91:$Z$126,COLUMN()-9,FALSE)</f>
        <v>0</v>
      </c>
      <c r="AB18" s="302">
        <f>VLOOKUP(forRPM!$J18,'SC-New'!$D$91:$Z$126,COLUMN()-9,FALSE)</f>
        <v>0</v>
      </c>
      <c r="AC18" s="302">
        <f>VLOOKUP(forRPM!$J18,'SC-New'!$D$91:$Z$126,COLUMN()-9,FALSE)</f>
        <v>0</v>
      </c>
      <c r="AD18" s="302">
        <f>VLOOKUP(forRPM!$J18,'SC-New'!$D$91:$Z$126,COLUMN()-9,FALSE)</f>
        <v>0</v>
      </c>
      <c r="AE18" s="302">
        <f>VLOOKUP(forRPM!$J18,'SC-New'!$D$91:$Z$126,COLUMN()-9,FALSE)</f>
        <v>0</v>
      </c>
      <c r="AF18" s="340">
        <f t="shared" si="6"/>
        <v>0</v>
      </c>
      <c r="AG18" s="340">
        <f t="shared" si="6"/>
        <v>0</v>
      </c>
      <c r="AH18" s="340">
        <f t="shared" si="6"/>
        <v>0</v>
      </c>
      <c r="AI18" s="340">
        <f t="shared" si="6"/>
        <v>0</v>
      </c>
      <c r="AJ18" s="340">
        <f t="shared" si="6"/>
        <v>0</v>
      </c>
      <c r="AK18" s="340">
        <f t="shared" si="6"/>
        <v>0</v>
      </c>
      <c r="AL18" s="340">
        <f t="shared" si="6"/>
        <v>0</v>
      </c>
      <c r="AM18" s="340">
        <f t="shared" si="6"/>
        <v>0</v>
      </c>
      <c r="AN18" s="340">
        <f t="shared" si="6"/>
        <v>0</v>
      </c>
      <c r="AO18" s="340">
        <f t="shared" si="6"/>
        <v>0</v>
      </c>
      <c r="AP18" s="340">
        <f t="shared" si="7"/>
        <v>0</v>
      </c>
      <c r="AQ18" s="340">
        <f t="shared" si="7"/>
        <v>0</v>
      </c>
      <c r="AR18" s="340">
        <f t="shared" si="7"/>
        <v>0</v>
      </c>
      <c r="AS18" s="340">
        <f t="shared" si="7"/>
        <v>0</v>
      </c>
      <c r="AT18" s="340">
        <f t="shared" si="7"/>
        <v>0</v>
      </c>
      <c r="AU18" s="340">
        <f t="shared" si="7"/>
        <v>0</v>
      </c>
      <c r="AV18" s="340">
        <f t="shared" si="7"/>
        <v>0</v>
      </c>
      <c r="AW18" s="340">
        <f t="shared" si="7"/>
        <v>0</v>
      </c>
      <c r="AX18" s="340">
        <f t="shared" si="7"/>
        <v>0</v>
      </c>
      <c r="AY18" s="340">
        <f t="shared" si="7"/>
        <v>0</v>
      </c>
      <c r="AZ18" s="340">
        <f t="shared" si="7"/>
        <v>0</v>
      </c>
      <c r="BA18" s="340">
        <f t="shared" si="7"/>
        <v>0</v>
      </c>
      <c r="BB18" s="340">
        <f t="shared" si="7"/>
        <v>0</v>
      </c>
      <c r="BC18" s="340">
        <f t="shared" si="7"/>
        <v>0</v>
      </c>
      <c r="BD18" s="340">
        <f t="shared" si="7"/>
        <v>0</v>
      </c>
    </row>
    <row r="19" spans="1:56" ht="15">
      <c r="A19" s="105" t="str">
        <f>VLOOKUP(CONCATENATE(C19,"-",B19),[1]!ACHIEV,2,FALSE)</f>
        <v>LO20Fast</v>
      </c>
      <c r="B19" s="105" t="s">
        <v>41</v>
      </c>
      <c r="C19" s="105" t="s">
        <v>975</v>
      </c>
      <c r="D19" s="105" t="s">
        <v>244</v>
      </c>
      <c r="E19" s="105" t="s">
        <v>974</v>
      </c>
      <c r="F19" s="125">
        <f t="shared" si="1"/>
        <v>0</v>
      </c>
      <c r="G19" s="126">
        <f t="shared" si="2"/>
        <v>0</v>
      </c>
      <c r="H19" s="126">
        <f t="shared" si="3"/>
        <v>9999</v>
      </c>
      <c r="I19" s="23" t="str">
        <f>'SC-New'!C107</f>
        <v>Assembly</v>
      </c>
      <c r="J19" s="23" t="str">
        <f>'SC-New'!D107</f>
        <v>Lighting Controls Interior-New-Assembly-Unitary</v>
      </c>
      <c r="K19" s="302">
        <f>VLOOKUP(forRPM!$J19,'SC-New'!$D$91:$Z$126,COLUMN()-9,FALSE)</f>
        <v>0</v>
      </c>
      <c r="L19" s="302">
        <f>VLOOKUP(forRPM!$J19,'SC-New'!$D$91:$Z$126,COLUMN()-9,FALSE)</f>
        <v>0</v>
      </c>
      <c r="M19" s="302">
        <f>VLOOKUP(forRPM!$J19,'SC-New'!$D$91:$Z$126,COLUMN()-9,FALSE)</f>
        <v>0</v>
      </c>
      <c r="N19" s="302">
        <f>VLOOKUP(forRPM!$J19,'SC-New'!$D$91:$Z$126,COLUMN()-9,FALSE)</f>
        <v>0</v>
      </c>
      <c r="O19" s="302">
        <f>VLOOKUP(forRPM!$J19,'SC-New'!$D$91:$Z$126,COLUMN()-9,FALSE)</f>
        <v>0</v>
      </c>
      <c r="P19" s="302">
        <f>VLOOKUP(forRPM!$J19,'SC-New'!$D$91:$Z$126,COLUMN()-9,FALSE)</f>
        <v>0</v>
      </c>
      <c r="Q19" s="302">
        <f>VLOOKUP(forRPM!$J19,'SC-New'!$D$91:$Z$126,COLUMN()-9,FALSE)</f>
        <v>0</v>
      </c>
      <c r="R19" s="302">
        <f>VLOOKUP(forRPM!$J19,'SC-New'!$D$91:$Z$126,COLUMN()-9,FALSE)</f>
        <v>0</v>
      </c>
      <c r="S19" s="302">
        <f>VLOOKUP(forRPM!$J19,'SC-New'!$D$91:$Z$126,COLUMN()-9,FALSE)</f>
        <v>0</v>
      </c>
      <c r="T19" s="302">
        <f>VLOOKUP(forRPM!$J19,'SC-New'!$D$91:$Z$126,COLUMN()-9,FALSE)</f>
        <v>0</v>
      </c>
      <c r="U19" s="302">
        <f>VLOOKUP(forRPM!$J19,'SC-New'!$D$91:$Z$126,COLUMN()-9,FALSE)</f>
        <v>0</v>
      </c>
      <c r="V19" s="302">
        <f>VLOOKUP(forRPM!$J19,'SC-New'!$D$91:$Z$126,COLUMN()-9,FALSE)</f>
        <v>0</v>
      </c>
      <c r="W19" s="302">
        <f>VLOOKUP(forRPM!$J19,'SC-New'!$D$91:$Z$126,COLUMN()-9,FALSE)</f>
        <v>0</v>
      </c>
      <c r="X19" s="302">
        <f>VLOOKUP(forRPM!$J19,'SC-New'!$D$91:$Z$126,COLUMN()-9,FALSE)</f>
        <v>0</v>
      </c>
      <c r="Y19" s="302">
        <f>VLOOKUP(forRPM!$J19,'SC-New'!$D$91:$Z$126,COLUMN()-9,FALSE)</f>
        <v>0</v>
      </c>
      <c r="Z19" s="302">
        <f>VLOOKUP(forRPM!$J19,'SC-New'!$D$91:$Z$126,COLUMN()-9,FALSE)</f>
        <v>0</v>
      </c>
      <c r="AA19" s="302">
        <f>VLOOKUP(forRPM!$J19,'SC-New'!$D$91:$Z$126,COLUMN()-9,FALSE)</f>
        <v>0</v>
      </c>
      <c r="AB19" s="302">
        <f>VLOOKUP(forRPM!$J19,'SC-New'!$D$91:$Z$126,COLUMN()-9,FALSE)</f>
        <v>0</v>
      </c>
      <c r="AC19" s="302">
        <f>VLOOKUP(forRPM!$J19,'SC-New'!$D$91:$Z$126,COLUMN()-9,FALSE)</f>
        <v>0</v>
      </c>
      <c r="AD19" s="302">
        <f>VLOOKUP(forRPM!$J19,'SC-New'!$D$91:$Z$126,COLUMN()-9,FALSE)</f>
        <v>0</v>
      </c>
      <c r="AE19" s="302">
        <f>VLOOKUP(forRPM!$J19,'SC-New'!$D$91:$Z$126,COLUMN()-9,FALSE)</f>
        <v>0</v>
      </c>
      <c r="AF19" s="340">
        <f t="shared" si="6"/>
        <v>0</v>
      </c>
      <c r="AG19" s="340">
        <f t="shared" si="6"/>
        <v>0</v>
      </c>
      <c r="AH19" s="340">
        <f t="shared" si="6"/>
        <v>0</v>
      </c>
      <c r="AI19" s="340">
        <f t="shared" si="6"/>
        <v>0</v>
      </c>
      <c r="AJ19" s="340">
        <f t="shared" si="6"/>
        <v>0</v>
      </c>
      <c r="AK19" s="340">
        <f t="shared" si="6"/>
        <v>0</v>
      </c>
      <c r="AL19" s="340">
        <f t="shared" si="6"/>
        <v>0</v>
      </c>
      <c r="AM19" s="340">
        <f t="shared" si="6"/>
        <v>0</v>
      </c>
      <c r="AN19" s="340">
        <f t="shared" si="6"/>
        <v>0</v>
      </c>
      <c r="AO19" s="340">
        <f t="shared" si="6"/>
        <v>0</v>
      </c>
      <c r="AP19" s="340">
        <f t="shared" si="7"/>
        <v>0</v>
      </c>
      <c r="AQ19" s="340">
        <f t="shared" si="7"/>
        <v>0</v>
      </c>
      <c r="AR19" s="340">
        <f t="shared" si="7"/>
        <v>0</v>
      </c>
      <c r="AS19" s="340">
        <f t="shared" si="7"/>
        <v>0</v>
      </c>
      <c r="AT19" s="340">
        <f t="shared" si="7"/>
        <v>0</v>
      </c>
      <c r="AU19" s="340">
        <f t="shared" si="7"/>
        <v>0</v>
      </c>
      <c r="AV19" s="340">
        <f t="shared" si="7"/>
        <v>0</v>
      </c>
      <c r="AW19" s="340">
        <f t="shared" si="7"/>
        <v>0</v>
      </c>
      <c r="AX19" s="340">
        <f t="shared" si="7"/>
        <v>0</v>
      </c>
      <c r="AY19" s="340">
        <f t="shared" si="7"/>
        <v>0</v>
      </c>
      <c r="AZ19" s="340">
        <f t="shared" si="7"/>
        <v>0</v>
      </c>
      <c r="BA19" s="340">
        <f t="shared" si="7"/>
        <v>0</v>
      </c>
      <c r="BB19" s="340">
        <f t="shared" si="7"/>
        <v>0</v>
      </c>
      <c r="BC19" s="340">
        <f t="shared" si="7"/>
        <v>0</v>
      </c>
      <c r="BD19" s="340">
        <f t="shared" si="7"/>
        <v>0</v>
      </c>
    </row>
    <row r="20" spans="1:56" ht="15">
      <c r="A20" s="105" t="str">
        <f>VLOOKUP(CONCATENATE(C20,"-",B20),[1]!ACHIEV,2,FALSE)</f>
        <v>LO20Fast</v>
      </c>
      <c r="B20" s="105" t="s">
        <v>41</v>
      </c>
      <c r="C20" s="105" t="s">
        <v>975</v>
      </c>
      <c r="D20" s="105" t="s">
        <v>244</v>
      </c>
      <c r="E20" s="105" t="s">
        <v>974</v>
      </c>
      <c r="F20" s="125">
        <f t="shared" si="1"/>
        <v>6.837274886709771E-2</v>
      </c>
      <c r="G20" s="126">
        <f t="shared" si="2"/>
        <v>429.58848994733006</v>
      </c>
      <c r="H20" s="126">
        <f t="shared" si="3"/>
        <v>89.847451546836737</v>
      </c>
      <c r="I20" s="23" t="str">
        <f>'SC-New'!C108</f>
        <v>Other</v>
      </c>
      <c r="J20" s="23" t="str">
        <f>'SC-New'!D108</f>
        <v>Lighting Controls Interior-New-Other-Unitary</v>
      </c>
      <c r="K20" s="302">
        <f>VLOOKUP(forRPM!$J20,'SC-New'!$D$91:$Z$126,COLUMN()-9,FALSE)</f>
        <v>8.8594105377055709E-3</v>
      </c>
      <c r="L20" s="302">
        <f>VLOOKUP(forRPM!$J20,'SC-New'!$D$91:$Z$126,COLUMN()-9,FALSE)</f>
        <v>1.2007029308332173E-2</v>
      </c>
      <c r="M20" s="302">
        <f>VLOOKUP(forRPM!$J20,'SC-New'!$D$91:$Z$126,COLUMN()-9,FALSE)</f>
        <v>1.5919400171669543E-2</v>
      </c>
      <c r="N20" s="302">
        <f>VLOOKUP(forRPM!$J20,'SC-New'!$D$91:$Z$126,COLUMN()-9,FALSE)</f>
        <v>2.2301011160157064E-2</v>
      </c>
      <c r="O20" s="302">
        <f>VLOOKUP(forRPM!$J20,'SC-New'!$D$91:$Z$126,COLUMN()-9,FALSE)</f>
        <v>2.4263694438127915E-2</v>
      </c>
      <c r="P20" s="302">
        <f>VLOOKUP(forRPM!$J20,'SC-New'!$D$91:$Z$126,COLUMN()-9,FALSE)</f>
        <v>2.1622552522220263E-2</v>
      </c>
      <c r="Q20" s="302">
        <f>VLOOKUP(forRPM!$J20,'SC-New'!$D$91:$Z$126,COLUMN()-9,FALSE)</f>
        <v>2.9253677950845242E-2</v>
      </c>
      <c r="R20" s="302">
        <f>VLOOKUP(forRPM!$J20,'SC-New'!$D$91:$Z$126,COLUMN()-9,FALSE)</f>
        <v>2.6692808683004103E-2</v>
      </c>
      <c r="S20" s="302">
        <f>VLOOKUP(forRPM!$J20,'SC-New'!$D$91:$Z$126,COLUMN()-9,FALSE)</f>
        <v>2.6825151151508377E-2</v>
      </c>
      <c r="T20" s="302">
        <f>VLOOKUP(forRPM!$J20,'SC-New'!$D$91:$Z$126,COLUMN()-9,FALSE)</f>
        <v>3.1032092398487962E-2</v>
      </c>
      <c r="U20" s="302">
        <f>VLOOKUP(forRPM!$J20,'SC-New'!$D$91:$Z$126,COLUMN()-9,FALSE)</f>
        <v>3.1655342367715146E-2</v>
      </c>
      <c r="V20" s="302">
        <f>VLOOKUP(forRPM!$J20,'SC-New'!$D$91:$Z$126,COLUMN()-9,FALSE)</f>
        <v>3.5122134222498873E-2</v>
      </c>
      <c r="W20" s="302">
        <f>VLOOKUP(forRPM!$J20,'SC-New'!$D$91:$Z$126,COLUMN()-9,FALSE)</f>
        <v>3.887905576812821E-2</v>
      </c>
      <c r="X20" s="302">
        <f>VLOOKUP(forRPM!$J20,'SC-New'!$D$91:$Z$126,COLUMN()-9,FALSE)</f>
        <v>3.578164959637916E-2</v>
      </c>
      <c r="Y20" s="302">
        <f>VLOOKUP(forRPM!$J20,'SC-New'!$D$91:$Z$126,COLUMN()-9,FALSE)</f>
        <v>3.9127005826687163E-2</v>
      </c>
      <c r="Z20" s="302">
        <f>VLOOKUP(forRPM!$J20,'SC-New'!$D$91:$Z$126,COLUMN()-9,FALSE)</f>
        <v>3.8441309072120136E-2</v>
      </c>
      <c r="AA20" s="302">
        <f>VLOOKUP(forRPM!$J20,'SC-New'!$D$91:$Z$126,COLUMN()-9,FALSE)</f>
        <v>3.7958252240913849E-2</v>
      </c>
      <c r="AB20" s="302">
        <f>VLOOKUP(forRPM!$J20,'SC-New'!$D$91:$Z$126,COLUMN()-9,FALSE)</f>
        <v>3.5727695233700153E-2</v>
      </c>
      <c r="AC20" s="302">
        <f>VLOOKUP(forRPM!$J20,'SC-New'!$D$91:$Z$126,COLUMN()-9,FALSE)</f>
        <v>3.5326915603389693E-2</v>
      </c>
      <c r="AD20" s="302">
        <f>VLOOKUP(forRPM!$J20,'SC-New'!$D$91:$Z$126,COLUMN()-9,FALSE)</f>
        <v>3.7106914512771504E-2</v>
      </c>
      <c r="AE20" s="302">
        <f>VLOOKUP(forRPM!$J20,'SC-New'!$D$91:$Z$126,COLUMN()-9,FALSE)</f>
        <v>0.58390310276636215</v>
      </c>
      <c r="AF20" s="340">
        <f t="shared" si="6"/>
        <v>26.65773402561463</v>
      </c>
      <c r="AG20" s="340">
        <f t="shared" si="6"/>
        <v>24.677148936535108</v>
      </c>
      <c r="AH20" s="340">
        <f t="shared" si="6"/>
        <v>28.442928676227748</v>
      </c>
      <c r="AI20" s="340">
        <f t="shared" si="6"/>
        <v>25.803249130946561</v>
      </c>
      <c r="AJ20" s="340">
        <f t="shared" si="6"/>
        <v>26.416914453395361</v>
      </c>
      <c r="AK20" s="340">
        <f t="shared" si="6"/>
        <v>26.368324604438357</v>
      </c>
      <c r="AL20" s="340">
        <f t="shared" si="6"/>
        <v>25.572946488315168</v>
      </c>
      <c r="AM20" s="340">
        <f t="shared" si="6"/>
        <v>27.658199724093762</v>
      </c>
      <c r="AN20" s="340">
        <f t="shared" si="6"/>
        <v>24.508980846980478</v>
      </c>
      <c r="AO20" s="340">
        <f t="shared" si="6"/>
        <v>27.671398049805269</v>
      </c>
      <c r="AP20" s="340">
        <f t="shared" si="7"/>
        <v>25.078209357957427</v>
      </c>
      <c r="AQ20" s="340">
        <f t="shared" si="7"/>
        <v>25.960401246642487</v>
      </c>
      <c r="AR20" s="340">
        <f t="shared" si="7"/>
        <v>0</v>
      </c>
      <c r="AS20" s="340">
        <f t="shared" si="7"/>
        <v>10.132804034627643</v>
      </c>
      <c r="AT20" s="340">
        <f t="shared" si="7"/>
        <v>8.9208666078931458</v>
      </c>
      <c r="AU20" s="340">
        <f t="shared" si="7"/>
        <v>8.6376200528790825</v>
      </c>
      <c r="AV20" s="340">
        <f t="shared" si="7"/>
        <v>9.5535102359150663</v>
      </c>
      <c r="AW20" s="340">
        <f t="shared" si="7"/>
        <v>9.7499936519782917</v>
      </c>
      <c r="AX20" s="340">
        <f t="shared" si="7"/>
        <v>8.9020336296619629</v>
      </c>
      <c r="AY20" s="340">
        <f t="shared" si="7"/>
        <v>10.493198409958447</v>
      </c>
      <c r="AZ20" s="340">
        <f t="shared" si="7"/>
        <v>9.0718114384582211</v>
      </c>
      <c r="BA20" s="340">
        <f t="shared" si="7"/>
        <v>10.407096218592674</v>
      </c>
      <c r="BB20" s="340">
        <f t="shared" si="7"/>
        <v>8.98087373442063</v>
      </c>
      <c r="BC20" s="340">
        <f t="shared" si="7"/>
        <v>9.8621642514989283</v>
      </c>
      <c r="BD20" s="340">
        <f t="shared" si="7"/>
        <v>10.060082140493584</v>
      </c>
    </row>
    <row r="21" spans="1:56" ht="15">
      <c r="A21" s="105" t="str">
        <f>VLOOKUP(CONCATENATE(C21,"-",B21),[1]!ACHIEV,2,FALSE)</f>
        <v>LO20Fast</v>
      </c>
      <c r="B21" s="105" t="s">
        <v>41</v>
      </c>
      <c r="C21" s="105" t="s">
        <v>975</v>
      </c>
      <c r="D21" s="105" t="s">
        <v>244</v>
      </c>
      <c r="E21" s="105" t="s">
        <v>974</v>
      </c>
      <c r="F21" s="125">
        <f t="shared" si="1"/>
        <v>0.10988863353135776</v>
      </c>
      <c r="G21" s="126">
        <f t="shared" si="2"/>
        <v>650.2033065530884</v>
      </c>
      <c r="H21" s="126">
        <f t="shared" si="3"/>
        <v>93.885351983534818</v>
      </c>
      <c r="I21" s="23" t="str">
        <f>'SC-New'!C109</f>
        <v>Large Off</v>
      </c>
      <c r="J21" s="23" t="str">
        <f>'SC-New'!D109</f>
        <v>Lighting Controls Interior-New-Large Off-Integrated</v>
      </c>
      <c r="K21" s="302">
        <f>VLOOKUP(forRPM!$J21,'SC-New'!$D$91:$Z$126,COLUMN()-9,FALSE)</f>
        <v>1.2288689729424858E-2</v>
      </c>
      <c r="L21" s="302">
        <f>VLOOKUP(forRPM!$J21,'SC-New'!$D$91:$Z$126,COLUMN()-9,FALSE)</f>
        <v>1.6654681156746332E-2</v>
      </c>
      <c r="M21" s="302">
        <f>VLOOKUP(forRPM!$J21,'SC-New'!$D$91:$Z$126,COLUMN()-9,FALSE)</f>
        <v>2.2081443066173132E-2</v>
      </c>
      <c r="N21" s="302">
        <f>VLOOKUP(forRPM!$J21,'SC-New'!$D$91:$Z$126,COLUMN()-9,FALSE)</f>
        <v>3.093323259298756E-2</v>
      </c>
      <c r="O21" s="302">
        <f>VLOOKUP(forRPM!$J21,'SC-New'!$D$91:$Z$126,COLUMN()-9,FALSE)</f>
        <v>3.3655626564625361E-2</v>
      </c>
      <c r="P21" s="302">
        <f>VLOOKUP(forRPM!$J21,'SC-New'!$D$91:$Z$126,COLUMN()-9,FALSE)</f>
        <v>2.9992157827305362E-2</v>
      </c>
      <c r="Q21" s="302">
        <f>VLOOKUP(forRPM!$J21,'SC-New'!$D$91:$Z$126,COLUMN()-9,FALSE)</f>
        <v>4.0577120819999347E-2</v>
      </c>
      <c r="R21" s="302">
        <f>VLOOKUP(forRPM!$J21,'SC-New'!$D$91:$Z$126,COLUMN()-9,FALSE)</f>
        <v>3.7024996473104664E-2</v>
      </c>
      <c r="S21" s="302">
        <f>VLOOKUP(forRPM!$J21,'SC-New'!$D$91:$Z$126,COLUMN()-9,FALSE)</f>
        <v>3.7208565744057148E-2</v>
      </c>
      <c r="T21" s="302">
        <f>VLOOKUP(forRPM!$J21,'SC-New'!$D$91:$Z$126,COLUMN()-9,FALSE)</f>
        <v>4.3043919628384601E-2</v>
      </c>
      <c r="U21" s="302">
        <f>VLOOKUP(forRPM!$J21,'SC-New'!$D$91:$Z$126,COLUMN()-9,FALSE)</f>
        <v>4.3908415687474556E-2</v>
      </c>
      <c r="V21" s="302">
        <f>VLOOKUP(forRPM!$J21,'SC-New'!$D$91:$Z$126,COLUMN()-9,FALSE)</f>
        <v>4.8717124943989928E-2</v>
      </c>
      <c r="W21" s="302">
        <f>VLOOKUP(forRPM!$J21,'SC-New'!$D$91:$Z$126,COLUMN()-9,FALSE)</f>
        <v>5.3928266589987825E-2</v>
      </c>
      <c r="X21" s="302">
        <f>VLOOKUP(forRPM!$J21,'SC-New'!$D$91:$Z$126,COLUMN()-9,FALSE)</f>
        <v>4.9631923932806091E-2</v>
      </c>
      <c r="Y21" s="302">
        <f>VLOOKUP(forRPM!$J21,'SC-New'!$D$91:$Z$126,COLUMN()-9,FALSE)</f>
        <v>5.4272192557190256E-2</v>
      </c>
      <c r="Z21" s="302">
        <f>VLOOKUP(forRPM!$J21,'SC-New'!$D$91:$Z$126,COLUMN()-9,FALSE)</f>
        <v>5.3321077962208419E-2</v>
      </c>
      <c r="AA21" s="302">
        <f>VLOOKUP(forRPM!$J21,'SC-New'!$D$91:$Z$126,COLUMN()-9,FALSE)</f>
        <v>5.2651040661745904E-2</v>
      </c>
      <c r="AB21" s="302">
        <f>VLOOKUP(forRPM!$J21,'SC-New'!$D$91:$Z$126,COLUMN()-9,FALSE)</f>
        <v>4.9557085045987478E-2</v>
      </c>
      <c r="AC21" s="302">
        <f>VLOOKUP(forRPM!$J21,'SC-New'!$D$91:$Z$126,COLUMN()-9,FALSE)</f>
        <v>4.900117260623793E-2</v>
      </c>
      <c r="AD21" s="302">
        <f>VLOOKUP(forRPM!$J21,'SC-New'!$D$91:$Z$126,COLUMN()-9,FALSE)</f>
        <v>5.1470169185977938E-2</v>
      </c>
      <c r="AE21" s="302">
        <f>VLOOKUP(forRPM!$J21,'SC-New'!$D$91:$Z$126,COLUMN()-9,FALSE)</f>
        <v>0.80991890277641465</v>
      </c>
      <c r="AF21" s="340">
        <f t="shared" si="6"/>
        <v>39.606582323984426</v>
      </c>
      <c r="AG21" s="340">
        <f t="shared" si="6"/>
        <v>36.565229707900272</v>
      </c>
      <c r="AH21" s="340">
        <f t="shared" si="6"/>
        <v>41.922047889964901</v>
      </c>
      <c r="AI21" s="340">
        <f t="shared" si="6"/>
        <v>38.803125949911639</v>
      </c>
      <c r="AJ21" s="340">
        <f t="shared" si="6"/>
        <v>39.316237018920006</v>
      </c>
      <c r="AK21" s="340">
        <f t="shared" si="6"/>
        <v>39.324799898212554</v>
      </c>
      <c r="AL21" s="340">
        <f t="shared" si="6"/>
        <v>38.490705874530569</v>
      </c>
      <c r="AM21" s="340">
        <f t="shared" si="6"/>
        <v>41.135585749781029</v>
      </c>
      <c r="AN21" s="340">
        <f t="shared" si="6"/>
        <v>36.597959943244931</v>
      </c>
      <c r="AO21" s="340">
        <f t="shared" si="6"/>
        <v>40.938926583968644</v>
      </c>
      <c r="AP21" s="340">
        <f t="shared" si="7"/>
        <v>36.907404646490285</v>
      </c>
      <c r="AQ21" s="340">
        <f t="shared" si="7"/>
        <v>38.710967029264893</v>
      </c>
      <c r="AR21" s="340">
        <f t="shared" si="7"/>
        <v>0</v>
      </c>
      <c r="AS21" s="340">
        <f t="shared" si="7"/>
        <v>15.765794124596432</v>
      </c>
      <c r="AT21" s="340">
        <f t="shared" si="7"/>
        <v>13.976023894522008</v>
      </c>
      <c r="AU21" s="340">
        <f t="shared" si="7"/>
        <v>14.164775687401654</v>
      </c>
      <c r="AV21" s="340">
        <f t="shared" si="7"/>
        <v>15.221184423658707</v>
      </c>
      <c r="AW21" s="340">
        <f t="shared" si="7"/>
        <v>15.411536402640495</v>
      </c>
      <c r="AX21" s="340">
        <f t="shared" si="7"/>
        <v>14.543622772393888</v>
      </c>
      <c r="AY21" s="340">
        <f t="shared" si="7"/>
        <v>16.355224436516714</v>
      </c>
      <c r="AZ21" s="340">
        <f t="shared" si="7"/>
        <v>14.752473106085295</v>
      </c>
      <c r="BA21" s="340">
        <f t="shared" si="7"/>
        <v>16.195284352289821</v>
      </c>
      <c r="BB21" s="340">
        <f t="shared" si="7"/>
        <v>14.539461057238549</v>
      </c>
      <c r="BC21" s="340">
        <f t="shared" si="7"/>
        <v>15.188483313664113</v>
      </c>
      <c r="BD21" s="340">
        <f t="shared" si="7"/>
        <v>15.769870365906616</v>
      </c>
    </row>
    <row r="22" spans="1:56" ht="15">
      <c r="A22" s="105" t="str">
        <f>VLOOKUP(CONCATENATE(C22,"-",B22),[1]!ACHIEV,2,FALSE)</f>
        <v>LO20Fast</v>
      </c>
      <c r="B22" s="105" t="s">
        <v>41</v>
      </c>
      <c r="C22" s="105" t="s">
        <v>975</v>
      </c>
      <c r="D22" s="105" t="s">
        <v>244</v>
      </c>
      <c r="E22" s="105" t="s">
        <v>974</v>
      </c>
      <c r="F22" s="125">
        <f t="shared" si="1"/>
        <v>9.3778777336460839E-2</v>
      </c>
      <c r="G22" s="126">
        <f t="shared" si="2"/>
        <v>554.88242185915249</v>
      </c>
      <c r="H22" s="126">
        <f t="shared" si="3"/>
        <v>123.1411239052492</v>
      </c>
      <c r="I22" s="23" t="str">
        <f>'SC-New'!C110</f>
        <v>Medium Off</v>
      </c>
      <c r="J22" s="23" t="str">
        <f>'SC-New'!D110</f>
        <v>Lighting Controls Interior-New-Medium Off-Integrated</v>
      </c>
      <c r="K22" s="302">
        <f>VLOOKUP(forRPM!$J22,'SC-New'!$D$91:$Z$126,COLUMN()-9,FALSE)</f>
        <v>1.0487147404228422E-2</v>
      </c>
      <c r="L22" s="302">
        <f>VLOOKUP(forRPM!$J22,'SC-New'!$D$91:$Z$126,COLUMN()-9,FALSE)</f>
        <v>1.4213077236624062E-2</v>
      </c>
      <c r="M22" s="302">
        <f>VLOOKUP(forRPM!$J22,'SC-New'!$D$91:$Z$126,COLUMN()-9,FALSE)</f>
        <v>1.8844266836564792E-2</v>
      </c>
      <c r="N22" s="302">
        <f>VLOOKUP(forRPM!$J22,'SC-New'!$D$91:$Z$126,COLUMN()-9,FALSE)</f>
        <v>2.6398369316394676E-2</v>
      </c>
      <c r="O22" s="302">
        <f>VLOOKUP(forRPM!$J22,'SC-New'!$D$91:$Z$126,COLUMN()-9,FALSE)</f>
        <v>2.8721655810038185E-2</v>
      </c>
      <c r="P22" s="302">
        <f>VLOOKUP(forRPM!$J22,'SC-New'!$D$91:$Z$126,COLUMN()-9,FALSE)</f>
        <v>2.5595257674436826E-2</v>
      </c>
      <c r="Q22" s="302">
        <f>VLOOKUP(forRPM!$J22,'SC-New'!$D$91:$Z$126,COLUMN()-9,FALSE)</f>
        <v>3.4628447511338985E-2</v>
      </c>
      <c r="R22" s="302">
        <f>VLOOKUP(forRPM!$J22,'SC-New'!$D$91:$Z$126,COLUMN()-9,FALSE)</f>
        <v>3.1597070493589473E-2</v>
      </c>
      <c r="S22" s="302">
        <f>VLOOKUP(forRPM!$J22,'SC-New'!$D$91:$Z$126,COLUMN()-9,FALSE)</f>
        <v>3.1753728204521478E-2</v>
      </c>
      <c r="T22" s="302">
        <f>VLOOKUP(forRPM!$J22,'SC-New'!$D$91:$Z$126,COLUMN()-9,FALSE)</f>
        <v>3.673360951719281E-2</v>
      </c>
      <c r="U22" s="302">
        <f>VLOOKUP(forRPM!$J22,'SC-New'!$D$91:$Z$126,COLUMN()-9,FALSE)</f>
        <v>3.7471369018138009E-2</v>
      </c>
      <c r="V22" s="302">
        <f>VLOOKUP(forRPM!$J22,'SC-New'!$D$91:$Z$126,COLUMN()-9,FALSE)</f>
        <v>4.1575113510636849E-2</v>
      </c>
      <c r="W22" s="302">
        <f>VLOOKUP(forRPM!$J22,'SC-New'!$D$91:$Z$126,COLUMN()-9,FALSE)</f>
        <v>4.6022293135901199E-2</v>
      </c>
      <c r="X22" s="302">
        <f>VLOOKUP(forRPM!$J22,'SC-New'!$D$91:$Z$126,COLUMN()-9,FALSE)</f>
        <v>4.2355801448259893E-2</v>
      </c>
      <c r="Y22" s="302">
        <f>VLOOKUP(forRPM!$J22,'SC-New'!$D$91:$Z$126,COLUMN()-9,FALSE)</f>
        <v>4.6315798985068934E-2</v>
      </c>
      <c r="Z22" s="302">
        <f>VLOOKUP(forRPM!$J22,'SC-New'!$D$91:$Z$126,COLUMN()-9,FALSE)</f>
        <v>4.5504119369462394E-2</v>
      </c>
      <c r="AA22" s="302">
        <f>VLOOKUP(forRPM!$J22,'SC-New'!$D$91:$Z$126,COLUMN()-9,FALSE)</f>
        <v>4.4932310650144157E-2</v>
      </c>
      <c r="AB22" s="302">
        <f>VLOOKUP(forRPM!$J22,'SC-New'!$D$91:$Z$126,COLUMN()-9,FALSE)</f>
        <v>4.2291934066552322E-2</v>
      </c>
      <c r="AC22" s="302">
        <f>VLOOKUP(forRPM!$J22,'SC-New'!$D$91:$Z$126,COLUMN()-9,FALSE)</f>
        <v>4.1817519313811162E-2</v>
      </c>
      <c r="AD22" s="302">
        <f>VLOOKUP(forRPM!$J22,'SC-New'!$D$91:$Z$126,COLUMN()-9,FALSE)</f>
        <v>4.3924556894088744E-2</v>
      </c>
      <c r="AE22" s="302">
        <f>VLOOKUP(forRPM!$J22,'SC-New'!$D$91:$Z$126,COLUMN()-9,FALSE)</f>
        <v>0.69118344639699325</v>
      </c>
      <c r="AF22" s="340">
        <f t="shared" si="6"/>
        <v>33.800191570852888</v>
      </c>
      <c r="AG22" s="340">
        <f t="shared" si="6"/>
        <v>31.204706299812276</v>
      </c>
      <c r="AH22" s="340">
        <f t="shared" si="6"/>
        <v>35.776206038994964</v>
      </c>
      <c r="AI22" s="340">
        <f t="shared" si="6"/>
        <v>33.114523235717655</v>
      </c>
      <c r="AJ22" s="340">
        <f t="shared" si="6"/>
        <v>33.552411369759092</v>
      </c>
      <c r="AK22" s="340">
        <f t="shared" si="6"/>
        <v>33.559718916724854</v>
      </c>
      <c r="AL22" s="340">
        <f t="shared" si="6"/>
        <v>32.847904462300647</v>
      </c>
      <c r="AM22" s="340">
        <f t="shared" si="6"/>
        <v>35.105040554834012</v>
      </c>
      <c r="AN22" s="340">
        <f t="shared" si="6"/>
        <v>31.23263822829222</v>
      </c>
      <c r="AO22" s="340">
        <f t="shared" si="6"/>
        <v>34.937211949370173</v>
      </c>
      <c r="AP22" s="340">
        <f t="shared" si="7"/>
        <v>31.496717824070544</v>
      </c>
      <c r="AQ22" s="340">
        <f t="shared" si="7"/>
        <v>33.03587496590881</v>
      </c>
      <c r="AR22" s="340">
        <f t="shared" si="7"/>
        <v>0</v>
      </c>
      <c r="AS22" s="340">
        <f t="shared" si="7"/>
        <v>13.454502519781613</v>
      </c>
      <c r="AT22" s="340">
        <f t="shared" si="7"/>
        <v>11.927115578149655</v>
      </c>
      <c r="AU22" s="340">
        <f t="shared" si="7"/>
        <v>12.088196044686415</v>
      </c>
      <c r="AV22" s="340">
        <f t="shared" si="7"/>
        <v>12.989733505569227</v>
      </c>
      <c r="AW22" s="340">
        <f t="shared" si="7"/>
        <v>13.152179568267728</v>
      </c>
      <c r="AX22" s="340">
        <f t="shared" si="7"/>
        <v>12.411503517773843</v>
      </c>
      <c r="AY22" s="340">
        <f t="shared" si="7"/>
        <v>13.957521368961851</v>
      </c>
      <c r="AZ22" s="340">
        <f t="shared" si="7"/>
        <v>12.589736045656748</v>
      </c>
      <c r="BA22" s="340">
        <f t="shared" si="7"/>
        <v>13.821028766734633</v>
      </c>
      <c r="BB22" s="340">
        <f t="shared" si="7"/>
        <v>12.407951916972666</v>
      </c>
      <c r="BC22" s="340">
        <f t="shared" si="7"/>
        <v>12.96182643261465</v>
      </c>
      <c r="BD22" s="340">
        <f t="shared" si="7"/>
        <v>13.457981177345303</v>
      </c>
    </row>
    <row r="23" spans="1:56" ht="15">
      <c r="A23" s="105" t="str">
        <f>VLOOKUP(CONCATENATE(C23,"-",B23),[1]!ACHIEV,2,FALSE)</f>
        <v>LO20Fast</v>
      </c>
      <c r="B23" s="105" t="s">
        <v>41</v>
      </c>
      <c r="C23" s="105" t="s">
        <v>975</v>
      </c>
      <c r="D23" s="105" t="s">
        <v>244</v>
      </c>
      <c r="E23" s="105" t="s">
        <v>974</v>
      </c>
      <c r="F23" s="125">
        <f t="shared" si="1"/>
        <v>9.6233011349713057E-2</v>
      </c>
      <c r="G23" s="126">
        <f t="shared" si="2"/>
        <v>515.20767908928383</v>
      </c>
      <c r="H23" s="126">
        <f t="shared" si="3"/>
        <v>127.08226803249262</v>
      </c>
      <c r="I23" s="23" t="str">
        <f>'SC-New'!C111</f>
        <v>Small Off</v>
      </c>
      <c r="J23" s="23" t="str">
        <f>'SC-New'!D111</f>
        <v>Lighting Controls Interior-New-Small Off-Integrated</v>
      </c>
      <c r="K23" s="302">
        <f>VLOOKUP(forRPM!$J23,'SC-New'!$D$91:$Z$126,COLUMN()-9,FALSE)</f>
        <v>9.7373040874075625E-3</v>
      </c>
      <c r="L23" s="302">
        <f>VLOOKUP(forRPM!$J23,'SC-New'!$D$91:$Z$126,COLUMN()-9,FALSE)</f>
        <v>1.3196825574799979E-2</v>
      </c>
      <c r="M23" s="302">
        <f>VLOOKUP(forRPM!$J23,'SC-New'!$D$91:$Z$126,COLUMN()-9,FALSE)</f>
        <v>1.7496879696560472E-2</v>
      </c>
      <c r="N23" s="302">
        <f>VLOOKUP(forRPM!$J23,'SC-New'!$D$91:$Z$126,COLUMN()-9,FALSE)</f>
        <v>2.451085500541186E-2</v>
      </c>
      <c r="O23" s="302">
        <f>VLOOKUP(forRPM!$J23,'SC-New'!$D$91:$Z$126,COLUMN()-9,FALSE)</f>
        <v>2.6668023794862872E-2</v>
      </c>
      <c r="P23" s="302">
        <f>VLOOKUP(forRPM!$J23,'SC-New'!$D$91:$Z$126,COLUMN()-9,FALSE)</f>
        <v>2.3765166786065606E-2</v>
      </c>
      <c r="Q23" s="302">
        <f>VLOOKUP(forRPM!$J23,'SC-New'!$D$91:$Z$126,COLUMN()-9,FALSE)</f>
        <v>3.2152472974374818E-2</v>
      </c>
      <c r="R23" s="302">
        <f>VLOOKUP(forRPM!$J23,'SC-New'!$D$91:$Z$126,COLUMN()-9,FALSE)</f>
        <v>2.9337842962260722E-2</v>
      </c>
      <c r="S23" s="302">
        <f>VLOOKUP(forRPM!$J23,'SC-New'!$D$91:$Z$126,COLUMN()-9,FALSE)</f>
        <v>2.9483299463460195E-2</v>
      </c>
      <c r="T23" s="302">
        <f>VLOOKUP(forRPM!$J23,'SC-New'!$D$91:$Z$126,COLUMN()-9,FALSE)</f>
        <v>3.4107113432273829E-2</v>
      </c>
      <c r="U23" s="302">
        <f>VLOOKUP(forRPM!$J23,'SC-New'!$D$91:$Z$126,COLUMN()-9,FALSE)</f>
        <v>3.4792122265198303E-2</v>
      </c>
      <c r="V23" s="302">
        <f>VLOOKUP(forRPM!$J23,'SC-New'!$D$91:$Z$126,COLUMN()-9,FALSE)</f>
        <v>3.8602444222184777E-2</v>
      </c>
      <c r="W23" s="302">
        <f>VLOOKUP(forRPM!$J23,'SC-New'!$D$91:$Z$126,COLUMN()-9,FALSE)</f>
        <v>4.2731645297880753E-2</v>
      </c>
      <c r="X23" s="302">
        <f>VLOOKUP(forRPM!$J23,'SC-New'!$D$91:$Z$126,COLUMN()-9,FALSE)</f>
        <v>3.9327312058307848E-2</v>
      </c>
      <c r="Y23" s="302">
        <f>VLOOKUP(forRPM!$J23,'SC-New'!$D$91:$Z$126,COLUMN()-9,FALSE)</f>
        <v>4.3004165135222462E-2</v>
      </c>
      <c r="Z23" s="302">
        <f>VLOOKUP(forRPM!$J23,'SC-New'!$D$91:$Z$126,COLUMN()-9,FALSE)</f>
        <v>4.2250521562374042E-2</v>
      </c>
      <c r="AA23" s="302">
        <f>VLOOKUP(forRPM!$J23,'SC-New'!$D$91:$Z$126,COLUMN()-9,FALSE)</f>
        <v>4.1719597835909797E-2</v>
      </c>
      <c r="AB23" s="302">
        <f>VLOOKUP(forRPM!$J23,'SC-New'!$D$91:$Z$126,COLUMN()-9,FALSE)</f>
        <v>3.92680112691626E-2</v>
      </c>
      <c r="AC23" s="302">
        <f>VLOOKUP(forRPM!$J23,'SC-New'!$D$91:$Z$126,COLUMN()-9,FALSE)</f>
        <v>3.8827517726645007E-2</v>
      </c>
      <c r="AD23" s="302">
        <f>VLOOKUP(forRPM!$J23,'SC-New'!$D$91:$Z$126,COLUMN()-9,FALSE)</f>
        <v>4.0783899653200721E-2</v>
      </c>
      <c r="AE23" s="302">
        <f>VLOOKUP(forRPM!$J23,'SC-New'!$D$91:$Z$126,COLUMN()-9,FALSE)</f>
        <v>0.64176302080356429</v>
      </c>
      <c r="AF23" s="340">
        <f t="shared" ref="AF23:AO32" si="8">VLOOKUP($J23,MeasOut,COLUMN()-17,FALSE)</f>
        <v>36.365285218460095</v>
      </c>
      <c r="AG23" s="340">
        <f t="shared" si="8"/>
        <v>33.881262344231892</v>
      </c>
      <c r="AH23" s="340">
        <f t="shared" si="8"/>
        <v>38.522796278339179</v>
      </c>
      <c r="AI23" s="340">
        <f t="shared" si="8"/>
        <v>36.010231986448126</v>
      </c>
      <c r="AJ23" s="340">
        <f t="shared" si="8"/>
        <v>35.888215561692277</v>
      </c>
      <c r="AK23" s="340">
        <f t="shared" si="8"/>
        <v>36.248058163512994</v>
      </c>
      <c r="AL23" s="340">
        <f t="shared" si="8"/>
        <v>35.526663675817041</v>
      </c>
      <c r="AM23" s="340">
        <f t="shared" si="8"/>
        <v>37.925292404894414</v>
      </c>
      <c r="AN23" s="340">
        <f t="shared" si="8"/>
        <v>34.012281985278157</v>
      </c>
      <c r="AO23" s="340">
        <f t="shared" si="8"/>
        <v>37.363780290668821</v>
      </c>
      <c r="AP23" s="340">
        <f t="shared" ref="AP23:BD32" si="9">VLOOKUP($J23,MeasOut,COLUMN()-17,FALSE)</f>
        <v>33.435681561422129</v>
      </c>
      <c r="AQ23" s="340">
        <f t="shared" si="9"/>
        <v>35.196280874294949</v>
      </c>
      <c r="AR23" s="340">
        <f t="shared" si="9"/>
        <v>0</v>
      </c>
      <c r="AS23" s="340">
        <f t="shared" si="9"/>
        <v>7.3002879602978767</v>
      </c>
      <c r="AT23" s="340">
        <f t="shared" si="9"/>
        <v>6.5001587836932799</v>
      </c>
      <c r="AU23" s="340">
        <f t="shared" si="9"/>
        <v>6.5431862760884716</v>
      </c>
      <c r="AV23" s="340">
        <f t="shared" si="9"/>
        <v>7.1563673307784157</v>
      </c>
      <c r="AW23" s="340">
        <f t="shared" si="9"/>
        <v>7.1186661706699876</v>
      </c>
      <c r="AX23" s="340">
        <f t="shared" si="9"/>
        <v>6.8292953782559991</v>
      </c>
      <c r="AY23" s="340">
        <f t="shared" si="9"/>
        <v>7.723916575342245</v>
      </c>
      <c r="AZ23" s="340">
        <f t="shared" si="9"/>
        <v>6.8539017435349967</v>
      </c>
      <c r="BA23" s="340">
        <f t="shared" si="9"/>
        <v>7.8066462532371927</v>
      </c>
      <c r="BB23" s="340">
        <f t="shared" si="9"/>
        <v>6.6507646129054008</v>
      </c>
      <c r="BC23" s="340">
        <f t="shared" si="9"/>
        <v>7.0034959260089895</v>
      </c>
      <c r="BD23" s="340">
        <f t="shared" si="9"/>
        <v>7.3451617334107988</v>
      </c>
    </row>
    <row r="24" spans="1:56" ht="15">
      <c r="A24" s="105" t="str">
        <f>VLOOKUP(CONCATENATE(C24,"-",B24),[1]!ACHIEV,2,FALSE)</f>
        <v>LO20Fast</v>
      </c>
      <c r="B24" s="105" t="s">
        <v>41</v>
      </c>
      <c r="C24" s="105" t="s">
        <v>975</v>
      </c>
      <c r="D24" s="105" t="s">
        <v>244</v>
      </c>
      <c r="E24" s="105" t="s">
        <v>974</v>
      </c>
      <c r="F24" s="125">
        <f t="shared" si="1"/>
        <v>0</v>
      </c>
      <c r="G24" s="126">
        <f t="shared" si="2"/>
        <v>0</v>
      </c>
      <c r="H24" s="126">
        <f t="shared" si="3"/>
        <v>9999</v>
      </c>
      <c r="I24" s="23" t="str">
        <f>'SC-New'!C112</f>
        <v>XLarge Ret</v>
      </c>
      <c r="J24" s="23" t="str">
        <f>'SC-New'!D112</f>
        <v>Lighting Controls Interior-New-Xlarge Ret-Integrated</v>
      </c>
      <c r="K24" s="302">
        <f>VLOOKUP(forRPM!$J24,'SC-New'!$D$91:$Z$126,COLUMN()-9,FALSE)</f>
        <v>0</v>
      </c>
      <c r="L24" s="302">
        <f>VLOOKUP(forRPM!$J24,'SC-New'!$D$91:$Z$126,COLUMN()-9,FALSE)</f>
        <v>0</v>
      </c>
      <c r="M24" s="302">
        <f>VLOOKUP(forRPM!$J24,'SC-New'!$D$91:$Z$126,COLUMN()-9,FALSE)</f>
        <v>0</v>
      </c>
      <c r="N24" s="302">
        <f>VLOOKUP(forRPM!$J24,'SC-New'!$D$91:$Z$126,COLUMN()-9,FALSE)</f>
        <v>0</v>
      </c>
      <c r="O24" s="302">
        <f>VLOOKUP(forRPM!$J24,'SC-New'!$D$91:$Z$126,COLUMN()-9,FALSE)</f>
        <v>0</v>
      </c>
      <c r="P24" s="302">
        <f>VLOOKUP(forRPM!$J24,'SC-New'!$D$91:$Z$126,COLUMN()-9,FALSE)</f>
        <v>0</v>
      </c>
      <c r="Q24" s="302">
        <f>VLOOKUP(forRPM!$J24,'SC-New'!$D$91:$Z$126,COLUMN()-9,FALSE)</f>
        <v>0</v>
      </c>
      <c r="R24" s="302">
        <f>VLOOKUP(forRPM!$J24,'SC-New'!$D$91:$Z$126,COLUMN()-9,FALSE)</f>
        <v>0</v>
      </c>
      <c r="S24" s="302">
        <f>VLOOKUP(forRPM!$J24,'SC-New'!$D$91:$Z$126,COLUMN()-9,FALSE)</f>
        <v>0</v>
      </c>
      <c r="T24" s="302">
        <f>VLOOKUP(forRPM!$J24,'SC-New'!$D$91:$Z$126,COLUMN()-9,FALSE)</f>
        <v>0</v>
      </c>
      <c r="U24" s="302">
        <f>VLOOKUP(forRPM!$J24,'SC-New'!$D$91:$Z$126,COLUMN()-9,FALSE)</f>
        <v>0</v>
      </c>
      <c r="V24" s="302">
        <f>VLOOKUP(forRPM!$J24,'SC-New'!$D$91:$Z$126,COLUMN()-9,FALSE)</f>
        <v>0</v>
      </c>
      <c r="W24" s="302">
        <f>VLOOKUP(forRPM!$J24,'SC-New'!$D$91:$Z$126,COLUMN()-9,FALSE)</f>
        <v>0</v>
      </c>
      <c r="X24" s="302">
        <f>VLOOKUP(forRPM!$J24,'SC-New'!$D$91:$Z$126,COLUMN()-9,FALSE)</f>
        <v>0</v>
      </c>
      <c r="Y24" s="302">
        <f>VLOOKUP(forRPM!$J24,'SC-New'!$D$91:$Z$126,COLUMN()-9,FALSE)</f>
        <v>0</v>
      </c>
      <c r="Z24" s="302">
        <f>VLOOKUP(forRPM!$J24,'SC-New'!$D$91:$Z$126,COLUMN()-9,FALSE)</f>
        <v>0</v>
      </c>
      <c r="AA24" s="302">
        <f>VLOOKUP(forRPM!$J24,'SC-New'!$D$91:$Z$126,COLUMN()-9,FALSE)</f>
        <v>0</v>
      </c>
      <c r="AB24" s="302">
        <f>VLOOKUP(forRPM!$J24,'SC-New'!$D$91:$Z$126,COLUMN()-9,FALSE)</f>
        <v>0</v>
      </c>
      <c r="AC24" s="302">
        <f>VLOOKUP(forRPM!$J24,'SC-New'!$D$91:$Z$126,COLUMN()-9,FALSE)</f>
        <v>0</v>
      </c>
      <c r="AD24" s="302">
        <f>VLOOKUP(forRPM!$J24,'SC-New'!$D$91:$Z$126,COLUMN()-9,FALSE)</f>
        <v>0</v>
      </c>
      <c r="AE24" s="302">
        <f>VLOOKUP(forRPM!$J24,'SC-New'!$D$91:$Z$126,COLUMN()-9,FALSE)</f>
        <v>0</v>
      </c>
      <c r="AF24" s="340">
        <f t="shared" si="8"/>
        <v>0</v>
      </c>
      <c r="AG24" s="340">
        <f t="shared" si="8"/>
        <v>0</v>
      </c>
      <c r="AH24" s="340">
        <f t="shared" si="8"/>
        <v>0</v>
      </c>
      <c r="AI24" s="340">
        <f t="shared" si="8"/>
        <v>0</v>
      </c>
      <c r="AJ24" s="340">
        <f t="shared" si="8"/>
        <v>0</v>
      </c>
      <c r="AK24" s="340">
        <f t="shared" si="8"/>
        <v>0</v>
      </c>
      <c r="AL24" s="340">
        <f t="shared" si="8"/>
        <v>0</v>
      </c>
      <c r="AM24" s="340">
        <f t="shared" si="8"/>
        <v>0</v>
      </c>
      <c r="AN24" s="340">
        <f t="shared" si="8"/>
        <v>0</v>
      </c>
      <c r="AO24" s="340">
        <f t="shared" si="8"/>
        <v>0</v>
      </c>
      <c r="AP24" s="340">
        <f t="shared" si="9"/>
        <v>0</v>
      </c>
      <c r="AQ24" s="340">
        <f t="shared" si="9"/>
        <v>0</v>
      </c>
      <c r="AR24" s="340">
        <f t="shared" si="9"/>
        <v>0</v>
      </c>
      <c r="AS24" s="340">
        <f t="shared" si="9"/>
        <v>0</v>
      </c>
      <c r="AT24" s="340">
        <f t="shared" si="9"/>
        <v>0</v>
      </c>
      <c r="AU24" s="340">
        <f t="shared" si="9"/>
        <v>0</v>
      </c>
      <c r="AV24" s="340">
        <f t="shared" si="9"/>
        <v>0</v>
      </c>
      <c r="AW24" s="340">
        <f t="shared" si="9"/>
        <v>0</v>
      </c>
      <c r="AX24" s="340">
        <f t="shared" si="9"/>
        <v>0</v>
      </c>
      <c r="AY24" s="340">
        <f t="shared" si="9"/>
        <v>0</v>
      </c>
      <c r="AZ24" s="340">
        <f t="shared" si="9"/>
        <v>0</v>
      </c>
      <c r="BA24" s="340">
        <f t="shared" si="9"/>
        <v>0</v>
      </c>
      <c r="BB24" s="340">
        <f t="shared" si="9"/>
        <v>0</v>
      </c>
      <c r="BC24" s="340">
        <f t="shared" si="9"/>
        <v>0</v>
      </c>
      <c r="BD24" s="340">
        <f t="shared" si="9"/>
        <v>0</v>
      </c>
    </row>
    <row r="25" spans="1:56" ht="15">
      <c r="A25" s="105" t="str">
        <f>VLOOKUP(CONCATENATE(C25,"-",B25),[1]!ACHIEV,2,FALSE)</f>
        <v>LO20Fast</v>
      </c>
      <c r="B25" s="105" t="s">
        <v>41</v>
      </c>
      <c r="C25" s="105" t="s">
        <v>975</v>
      </c>
      <c r="D25" s="105" t="s">
        <v>244</v>
      </c>
      <c r="E25" s="105" t="s">
        <v>974</v>
      </c>
      <c r="F25" s="125">
        <f t="shared" si="1"/>
        <v>0</v>
      </c>
      <c r="G25" s="126">
        <f t="shared" si="2"/>
        <v>0</v>
      </c>
      <c r="H25" s="126">
        <f t="shared" si="3"/>
        <v>9999</v>
      </c>
      <c r="I25" s="23" t="str">
        <f>'SC-New'!C113</f>
        <v>Large Ret</v>
      </c>
      <c r="J25" s="23" t="str">
        <f>'SC-New'!D113</f>
        <v>Lighting Controls Interior-New-Large Ret-Integrated</v>
      </c>
      <c r="K25" s="302">
        <f>VLOOKUP(forRPM!$J25,'SC-New'!$D$91:$Z$126,COLUMN()-9,FALSE)</f>
        <v>0</v>
      </c>
      <c r="L25" s="302">
        <f>VLOOKUP(forRPM!$J25,'SC-New'!$D$91:$Z$126,COLUMN()-9,FALSE)</f>
        <v>0</v>
      </c>
      <c r="M25" s="302">
        <f>VLOOKUP(forRPM!$J25,'SC-New'!$D$91:$Z$126,COLUMN()-9,FALSE)</f>
        <v>0</v>
      </c>
      <c r="N25" s="302">
        <f>VLOOKUP(forRPM!$J25,'SC-New'!$D$91:$Z$126,COLUMN()-9,FALSE)</f>
        <v>0</v>
      </c>
      <c r="O25" s="302">
        <f>VLOOKUP(forRPM!$J25,'SC-New'!$D$91:$Z$126,COLUMN()-9,FALSE)</f>
        <v>0</v>
      </c>
      <c r="P25" s="302">
        <f>VLOOKUP(forRPM!$J25,'SC-New'!$D$91:$Z$126,COLUMN()-9,FALSE)</f>
        <v>0</v>
      </c>
      <c r="Q25" s="302">
        <f>VLOOKUP(forRPM!$J25,'SC-New'!$D$91:$Z$126,COLUMN()-9,FALSE)</f>
        <v>0</v>
      </c>
      <c r="R25" s="302">
        <f>VLOOKUP(forRPM!$J25,'SC-New'!$D$91:$Z$126,COLUMN()-9,FALSE)</f>
        <v>0</v>
      </c>
      <c r="S25" s="302">
        <f>VLOOKUP(forRPM!$J25,'SC-New'!$D$91:$Z$126,COLUMN()-9,FALSE)</f>
        <v>0</v>
      </c>
      <c r="T25" s="302">
        <f>VLOOKUP(forRPM!$J25,'SC-New'!$D$91:$Z$126,COLUMN()-9,FALSE)</f>
        <v>0</v>
      </c>
      <c r="U25" s="302">
        <f>VLOOKUP(forRPM!$J25,'SC-New'!$D$91:$Z$126,COLUMN()-9,FALSE)</f>
        <v>0</v>
      </c>
      <c r="V25" s="302">
        <f>VLOOKUP(forRPM!$J25,'SC-New'!$D$91:$Z$126,COLUMN()-9,FALSE)</f>
        <v>0</v>
      </c>
      <c r="W25" s="302">
        <f>VLOOKUP(forRPM!$J25,'SC-New'!$D$91:$Z$126,COLUMN()-9,FALSE)</f>
        <v>0</v>
      </c>
      <c r="X25" s="302">
        <f>VLOOKUP(forRPM!$J25,'SC-New'!$D$91:$Z$126,COLUMN()-9,FALSE)</f>
        <v>0</v>
      </c>
      <c r="Y25" s="302">
        <f>VLOOKUP(forRPM!$J25,'SC-New'!$D$91:$Z$126,COLUMN()-9,FALSE)</f>
        <v>0</v>
      </c>
      <c r="Z25" s="302">
        <f>VLOOKUP(forRPM!$J25,'SC-New'!$D$91:$Z$126,COLUMN()-9,FALSE)</f>
        <v>0</v>
      </c>
      <c r="AA25" s="302">
        <f>VLOOKUP(forRPM!$J25,'SC-New'!$D$91:$Z$126,COLUMN()-9,FALSE)</f>
        <v>0</v>
      </c>
      <c r="AB25" s="302">
        <f>VLOOKUP(forRPM!$J25,'SC-New'!$D$91:$Z$126,COLUMN()-9,FALSE)</f>
        <v>0</v>
      </c>
      <c r="AC25" s="302">
        <f>VLOOKUP(forRPM!$J25,'SC-New'!$D$91:$Z$126,COLUMN()-9,FALSE)</f>
        <v>0</v>
      </c>
      <c r="AD25" s="302">
        <f>VLOOKUP(forRPM!$J25,'SC-New'!$D$91:$Z$126,COLUMN()-9,FALSE)</f>
        <v>0</v>
      </c>
      <c r="AE25" s="302">
        <f>VLOOKUP(forRPM!$J25,'SC-New'!$D$91:$Z$126,COLUMN()-9,FALSE)</f>
        <v>0</v>
      </c>
      <c r="AF25" s="340">
        <f t="shared" si="8"/>
        <v>0</v>
      </c>
      <c r="AG25" s="340">
        <f t="shared" si="8"/>
        <v>0</v>
      </c>
      <c r="AH25" s="340">
        <f t="shared" si="8"/>
        <v>0</v>
      </c>
      <c r="AI25" s="340">
        <f t="shared" si="8"/>
        <v>0</v>
      </c>
      <c r="AJ25" s="340">
        <f t="shared" si="8"/>
        <v>0</v>
      </c>
      <c r="AK25" s="340">
        <f t="shared" si="8"/>
        <v>0</v>
      </c>
      <c r="AL25" s="340">
        <f t="shared" si="8"/>
        <v>0</v>
      </c>
      <c r="AM25" s="340">
        <f t="shared" si="8"/>
        <v>0</v>
      </c>
      <c r="AN25" s="340">
        <f t="shared" si="8"/>
        <v>0</v>
      </c>
      <c r="AO25" s="340">
        <f t="shared" si="8"/>
        <v>0</v>
      </c>
      <c r="AP25" s="340">
        <f t="shared" si="9"/>
        <v>0</v>
      </c>
      <c r="AQ25" s="340">
        <f t="shared" si="9"/>
        <v>0</v>
      </c>
      <c r="AR25" s="340">
        <f t="shared" si="9"/>
        <v>0</v>
      </c>
      <c r="AS25" s="340">
        <f t="shared" si="9"/>
        <v>0</v>
      </c>
      <c r="AT25" s="340">
        <f t="shared" si="9"/>
        <v>0</v>
      </c>
      <c r="AU25" s="340">
        <f t="shared" si="9"/>
        <v>0</v>
      </c>
      <c r="AV25" s="340">
        <f t="shared" si="9"/>
        <v>0</v>
      </c>
      <c r="AW25" s="340">
        <f t="shared" si="9"/>
        <v>0</v>
      </c>
      <c r="AX25" s="340">
        <f t="shared" si="9"/>
        <v>0</v>
      </c>
      <c r="AY25" s="340">
        <f t="shared" si="9"/>
        <v>0</v>
      </c>
      <c r="AZ25" s="340">
        <f t="shared" si="9"/>
        <v>0</v>
      </c>
      <c r="BA25" s="340">
        <f t="shared" si="9"/>
        <v>0</v>
      </c>
      <c r="BB25" s="340">
        <f t="shared" si="9"/>
        <v>0</v>
      </c>
      <c r="BC25" s="340">
        <f t="shared" si="9"/>
        <v>0</v>
      </c>
      <c r="BD25" s="340">
        <f t="shared" si="9"/>
        <v>0</v>
      </c>
    </row>
    <row r="26" spans="1:56" ht="15">
      <c r="A26" s="105" t="str">
        <f>VLOOKUP(CONCATENATE(C26,"-",B26),[1]!ACHIEV,2,FALSE)</f>
        <v>LO20Fast</v>
      </c>
      <c r="B26" s="105" t="s">
        <v>41</v>
      </c>
      <c r="C26" s="105" t="s">
        <v>975</v>
      </c>
      <c r="D26" s="105" t="s">
        <v>244</v>
      </c>
      <c r="E26" s="105" t="s">
        <v>974</v>
      </c>
      <c r="F26" s="125">
        <f t="shared" si="1"/>
        <v>0</v>
      </c>
      <c r="G26" s="126">
        <f t="shared" si="2"/>
        <v>0</v>
      </c>
      <c r="H26" s="126">
        <f t="shared" si="3"/>
        <v>9999</v>
      </c>
      <c r="I26" s="23" t="str">
        <f>'SC-New'!C114</f>
        <v>Medium Ret</v>
      </c>
      <c r="J26" s="23" t="str">
        <f>'SC-New'!D114</f>
        <v>Lighting Controls Interior-New-Medium Ret-Integrated</v>
      </c>
      <c r="K26" s="302">
        <f>VLOOKUP(forRPM!$J26,'SC-New'!$D$91:$Z$126,COLUMN()-9,FALSE)</f>
        <v>0</v>
      </c>
      <c r="L26" s="302">
        <f>VLOOKUP(forRPM!$J26,'SC-New'!$D$91:$Z$126,COLUMN()-9,FALSE)</f>
        <v>0</v>
      </c>
      <c r="M26" s="302">
        <f>VLOOKUP(forRPM!$J26,'SC-New'!$D$91:$Z$126,COLUMN()-9,FALSE)</f>
        <v>0</v>
      </c>
      <c r="N26" s="302">
        <f>VLOOKUP(forRPM!$J26,'SC-New'!$D$91:$Z$126,COLUMN()-9,FALSE)</f>
        <v>0</v>
      </c>
      <c r="O26" s="302">
        <f>VLOOKUP(forRPM!$J26,'SC-New'!$D$91:$Z$126,COLUMN()-9,FALSE)</f>
        <v>0</v>
      </c>
      <c r="P26" s="302">
        <f>VLOOKUP(forRPM!$J26,'SC-New'!$D$91:$Z$126,COLUMN()-9,FALSE)</f>
        <v>0</v>
      </c>
      <c r="Q26" s="302">
        <f>VLOOKUP(forRPM!$J26,'SC-New'!$D$91:$Z$126,COLUMN()-9,FALSE)</f>
        <v>0</v>
      </c>
      <c r="R26" s="302">
        <f>VLOOKUP(forRPM!$J26,'SC-New'!$D$91:$Z$126,COLUMN()-9,FALSE)</f>
        <v>0</v>
      </c>
      <c r="S26" s="302">
        <f>VLOOKUP(forRPM!$J26,'SC-New'!$D$91:$Z$126,COLUMN()-9,FALSE)</f>
        <v>0</v>
      </c>
      <c r="T26" s="302">
        <f>VLOOKUP(forRPM!$J26,'SC-New'!$D$91:$Z$126,COLUMN()-9,FALSE)</f>
        <v>0</v>
      </c>
      <c r="U26" s="302">
        <f>VLOOKUP(forRPM!$J26,'SC-New'!$D$91:$Z$126,COLUMN()-9,FALSE)</f>
        <v>0</v>
      </c>
      <c r="V26" s="302">
        <f>VLOOKUP(forRPM!$J26,'SC-New'!$D$91:$Z$126,COLUMN()-9,FALSE)</f>
        <v>0</v>
      </c>
      <c r="W26" s="302">
        <f>VLOOKUP(forRPM!$J26,'SC-New'!$D$91:$Z$126,COLUMN()-9,FALSE)</f>
        <v>0</v>
      </c>
      <c r="X26" s="302">
        <f>VLOOKUP(forRPM!$J26,'SC-New'!$D$91:$Z$126,COLUMN()-9,FALSE)</f>
        <v>0</v>
      </c>
      <c r="Y26" s="302">
        <f>VLOOKUP(forRPM!$J26,'SC-New'!$D$91:$Z$126,COLUMN()-9,FALSE)</f>
        <v>0</v>
      </c>
      <c r="Z26" s="302">
        <f>VLOOKUP(forRPM!$J26,'SC-New'!$D$91:$Z$126,COLUMN()-9,FALSE)</f>
        <v>0</v>
      </c>
      <c r="AA26" s="302">
        <f>VLOOKUP(forRPM!$J26,'SC-New'!$D$91:$Z$126,COLUMN()-9,FALSE)</f>
        <v>0</v>
      </c>
      <c r="AB26" s="302">
        <f>VLOOKUP(forRPM!$J26,'SC-New'!$D$91:$Z$126,COLUMN()-9,FALSE)</f>
        <v>0</v>
      </c>
      <c r="AC26" s="302">
        <f>VLOOKUP(forRPM!$J26,'SC-New'!$D$91:$Z$126,COLUMN()-9,FALSE)</f>
        <v>0</v>
      </c>
      <c r="AD26" s="302">
        <f>VLOOKUP(forRPM!$J26,'SC-New'!$D$91:$Z$126,COLUMN()-9,FALSE)</f>
        <v>0</v>
      </c>
      <c r="AE26" s="302">
        <f>VLOOKUP(forRPM!$J26,'SC-New'!$D$91:$Z$126,COLUMN()-9,FALSE)</f>
        <v>0</v>
      </c>
      <c r="AF26" s="340">
        <f t="shared" si="8"/>
        <v>0</v>
      </c>
      <c r="AG26" s="340">
        <f t="shared" si="8"/>
        <v>0</v>
      </c>
      <c r="AH26" s="340">
        <f t="shared" si="8"/>
        <v>0</v>
      </c>
      <c r="AI26" s="340">
        <f t="shared" si="8"/>
        <v>0</v>
      </c>
      <c r="AJ26" s="340">
        <f t="shared" si="8"/>
        <v>0</v>
      </c>
      <c r="AK26" s="340">
        <f t="shared" si="8"/>
        <v>0</v>
      </c>
      <c r="AL26" s="340">
        <f t="shared" si="8"/>
        <v>0</v>
      </c>
      <c r="AM26" s="340">
        <f t="shared" si="8"/>
        <v>0</v>
      </c>
      <c r="AN26" s="340">
        <f t="shared" si="8"/>
        <v>0</v>
      </c>
      <c r="AO26" s="340">
        <f t="shared" si="8"/>
        <v>0</v>
      </c>
      <c r="AP26" s="340">
        <f t="shared" si="9"/>
        <v>0</v>
      </c>
      <c r="AQ26" s="340">
        <f t="shared" si="9"/>
        <v>0</v>
      </c>
      <c r="AR26" s="340">
        <f t="shared" si="9"/>
        <v>0</v>
      </c>
      <c r="AS26" s="340">
        <f t="shared" si="9"/>
        <v>0</v>
      </c>
      <c r="AT26" s="340">
        <f t="shared" si="9"/>
        <v>0</v>
      </c>
      <c r="AU26" s="340">
        <f t="shared" si="9"/>
        <v>0</v>
      </c>
      <c r="AV26" s="340">
        <f t="shared" si="9"/>
        <v>0</v>
      </c>
      <c r="AW26" s="340">
        <f t="shared" si="9"/>
        <v>0</v>
      </c>
      <c r="AX26" s="340">
        <f t="shared" si="9"/>
        <v>0</v>
      </c>
      <c r="AY26" s="340">
        <f t="shared" si="9"/>
        <v>0</v>
      </c>
      <c r="AZ26" s="340">
        <f t="shared" si="9"/>
        <v>0</v>
      </c>
      <c r="BA26" s="340">
        <f t="shared" si="9"/>
        <v>0</v>
      </c>
      <c r="BB26" s="340">
        <f t="shared" si="9"/>
        <v>0</v>
      </c>
      <c r="BC26" s="340">
        <f t="shared" si="9"/>
        <v>0</v>
      </c>
      <c r="BD26" s="340">
        <f t="shared" si="9"/>
        <v>0</v>
      </c>
    </row>
    <row r="27" spans="1:56" ht="15">
      <c r="A27" s="105" t="str">
        <f>VLOOKUP(CONCATENATE(C27,"-",B27),[1]!ACHIEV,2,FALSE)</f>
        <v>LO20Fast</v>
      </c>
      <c r="B27" s="105" t="s">
        <v>41</v>
      </c>
      <c r="C27" s="105" t="s">
        <v>975</v>
      </c>
      <c r="D27" s="105" t="s">
        <v>244</v>
      </c>
      <c r="E27" s="105" t="s">
        <v>974</v>
      </c>
      <c r="F27" s="125">
        <f t="shared" si="1"/>
        <v>0</v>
      </c>
      <c r="G27" s="126">
        <f t="shared" si="2"/>
        <v>0</v>
      </c>
      <c r="H27" s="126">
        <f t="shared" si="3"/>
        <v>9999</v>
      </c>
      <c r="I27" s="23" t="str">
        <f>'SC-New'!C115</f>
        <v>Small Ret</v>
      </c>
      <c r="J27" s="23" t="str">
        <f>'SC-New'!D115</f>
        <v>Lighting Controls Interior-New-Small Ret-Integrated</v>
      </c>
      <c r="K27" s="302">
        <f>VLOOKUP(forRPM!$J27,'SC-New'!$D$91:$Z$126,COLUMN()-9,FALSE)</f>
        <v>0</v>
      </c>
      <c r="L27" s="302">
        <f>VLOOKUP(forRPM!$J27,'SC-New'!$D$91:$Z$126,COLUMN()-9,FALSE)</f>
        <v>0</v>
      </c>
      <c r="M27" s="302">
        <f>VLOOKUP(forRPM!$J27,'SC-New'!$D$91:$Z$126,COLUMN()-9,FALSE)</f>
        <v>0</v>
      </c>
      <c r="N27" s="302">
        <f>VLOOKUP(forRPM!$J27,'SC-New'!$D$91:$Z$126,COLUMN()-9,FALSE)</f>
        <v>0</v>
      </c>
      <c r="O27" s="302">
        <f>VLOOKUP(forRPM!$J27,'SC-New'!$D$91:$Z$126,COLUMN()-9,FALSE)</f>
        <v>0</v>
      </c>
      <c r="P27" s="302">
        <f>VLOOKUP(forRPM!$J27,'SC-New'!$D$91:$Z$126,COLUMN()-9,FALSE)</f>
        <v>0</v>
      </c>
      <c r="Q27" s="302">
        <f>VLOOKUP(forRPM!$J27,'SC-New'!$D$91:$Z$126,COLUMN()-9,FALSE)</f>
        <v>0</v>
      </c>
      <c r="R27" s="302">
        <f>VLOOKUP(forRPM!$J27,'SC-New'!$D$91:$Z$126,COLUMN()-9,FALSE)</f>
        <v>0</v>
      </c>
      <c r="S27" s="302">
        <f>VLOOKUP(forRPM!$J27,'SC-New'!$D$91:$Z$126,COLUMN()-9,FALSE)</f>
        <v>0</v>
      </c>
      <c r="T27" s="302">
        <f>VLOOKUP(forRPM!$J27,'SC-New'!$D$91:$Z$126,COLUMN()-9,FALSE)</f>
        <v>0</v>
      </c>
      <c r="U27" s="302">
        <f>VLOOKUP(forRPM!$J27,'SC-New'!$D$91:$Z$126,COLUMN()-9,FALSE)</f>
        <v>0</v>
      </c>
      <c r="V27" s="302">
        <f>VLOOKUP(forRPM!$J27,'SC-New'!$D$91:$Z$126,COLUMN()-9,FALSE)</f>
        <v>0</v>
      </c>
      <c r="W27" s="302">
        <f>VLOOKUP(forRPM!$J27,'SC-New'!$D$91:$Z$126,COLUMN()-9,FALSE)</f>
        <v>0</v>
      </c>
      <c r="X27" s="302">
        <f>VLOOKUP(forRPM!$J27,'SC-New'!$D$91:$Z$126,COLUMN()-9,FALSE)</f>
        <v>0</v>
      </c>
      <c r="Y27" s="302">
        <f>VLOOKUP(forRPM!$J27,'SC-New'!$D$91:$Z$126,COLUMN()-9,FALSE)</f>
        <v>0</v>
      </c>
      <c r="Z27" s="302">
        <f>VLOOKUP(forRPM!$J27,'SC-New'!$D$91:$Z$126,COLUMN()-9,FALSE)</f>
        <v>0</v>
      </c>
      <c r="AA27" s="302">
        <f>VLOOKUP(forRPM!$J27,'SC-New'!$D$91:$Z$126,COLUMN()-9,FALSE)</f>
        <v>0</v>
      </c>
      <c r="AB27" s="302">
        <f>VLOOKUP(forRPM!$J27,'SC-New'!$D$91:$Z$126,COLUMN()-9,FALSE)</f>
        <v>0</v>
      </c>
      <c r="AC27" s="302">
        <f>VLOOKUP(forRPM!$J27,'SC-New'!$D$91:$Z$126,COLUMN()-9,FALSE)</f>
        <v>0</v>
      </c>
      <c r="AD27" s="302">
        <f>VLOOKUP(forRPM!$J27,'SC-New'!$D$91:$Z$126,COLUMN()-9,FALSE)</f>
        <v>0</v>
      </c>
      <c r="AE27" s="302">
        <f>VLOOKUP(forRPM!$J27,'SC-New'!$D$91:$Z$126,COLUMN()-9,FALSE)</f>
        <v>0</v>
      </c>
      <c r="AF27" s="340">
        <f t="shared" si="8"/>
        <v>0</v>
      </c>
      <c r="AG27" s="340">
        <f t="shared" si="8"/>
        <v>0</v>
      </c>
      <c r="AH27" s="340">
        <f t="shared" si="8"/>
        <v>0</v>
      </c>
      <c r="AI27" s="340">
        <f t="shared" si="8"/>
        <v>0</v>
      </c>
      <c r="AJ27" s="340">
        <f t="shared" si="8"/>
        <v>0</v>
      </c>
      <c r="AK27" s="340">
        <f t="shared" si="8"/>
        <v>0</v>
      </c>
      <c r="AL27" s="340">
        <f t="shared" si="8"/>
        <v>0</v>
      </c>
      <c r="AM27" s="340">
        <f t="shared" si="8"/>
        <v>0</v>
      </c>
      <c r="AN27" s="340">
        <f t="shared" si="8"/>
        <v>0</v>
      </c>
      <c r="AO27" s="340">
        <f t="shared" si="8"/>
        <v>0</v>
      </c>
      <c r="AP27" s="340">
        <f t="shared" si="9"/>
        <v>0</v>
      </c>
      <c r="AQ27" s="340">
        <f t="shared" si="9"/>
        <v>0</v>
      </c>
      <c r="AR27" s="340">
        <f t="shared" si="9"/>
        <v>0</v>
      </c>
      <c r="AS27" s="340">
        <f t="shared" si="9"/>
        <v>0</v>
      </c>
      <c r="AT27" s="340">
        <f t="shared" si="9"/>
        <v>0</v>
      </c>
      <c r="AU27" s="340">
        <f t="shared" si="9"/>
        <v>0</v>
      </c>
      <c r="AV27" s="340">
        <f t="shared" si="9"/>
        <v>0</v>
      </c>
      <c r="AW27" s="340">
        <f t="shared" si="9"/>
        <v>0</v>
      </c>
      <c r="AX27" s="340">
        <f t="shared" si="9"/>
        <v>0</v>
      </c>
      <c r="AY27" s="340">
        <f t="shared" si="9"/>
        <v>0</v>
      </c>
      <c r="AZ27" s="340">
        <f t="shared" si="9"/>
        <v>0</v>
      </c>
      <c r="BA27" s="340">
        <f t="shared" si="9"/>
        <v>0</v>
      </c>
      <c r="BB27" s="340">
        <f t="shared" si="9"/>
        <v>0</v>
      </c>
      <c r="BC27" s="340">
        <f t="shared" si="9"/>
        <v>0</v>
      </c>
      <c r="BD27" s="340">
        <f t="shared" si="9"/>
        <v>0</v>
      </c>
    </row>
    <row r="28" spans="1:56" ht="15">
      <c r="A28" s="105" t="str">
        <f>VLOOKUP(CONCATENATE(C28,"-",B28),[1]!ACHIEV,2,FALSE)</f>
        <v>LO20Fast</v>
      </c>
      <c r="B28" s="105" t="s">
        <v>41</v>
      </c>
      <c r="C28" s="105" t="s">
        <v>975</v>
      </c>
      <c r="D28" s="105" t="s">
        <v>244</v>
      </c>
      <c r="E28" s="105" t="s">
        <v>974</v>
      </c>
      <c r="F28" s="125">
        <f t="shared" si="1"/>
        <v>6.0344038349983038E-2</v>
      </c>
      <c r="G28" s="126">
        <f t="shared" si="2"/>
        <v>458.40906526738365</v>
      </c>
      <c r="H28" s="126">
        <f t="shared" si="3"/>
        <v>154.24848715046747</v>
      </c>
      <c r="I28" s="23" t="str">
        <f>'SC-New'!C116</f>
        <v>School K-12</v>
      </c>
      <c r="J28" s="23" t="str">
        <f>'SC-New'!D116</f>
        <v>Lighting Controls Interior-New-School K-12-Integrated</v>
      </c>
      <c r="K28" s="302">
        <f>VLOOKUP(forRPM!$J28,'SC-New'!$D$91:$Z$126,COLUMN()-9,FALSE)</f>
        <v>1.2608882339845534E-2</v>
      </c>
      <c r="L28" s="302">
        <f>VLOOKUP(forRPM!$J28,'SC-New'!$D$91:$Z$126,COLUMN()-9,FALSE)</f>
        <v>1.708863351071729E-2</v>
      </c>
      <c r="M28" s="302">
        <f>VLOOKUP(forRPM!$J28,'SC-New'!$D$91:$Z$126,COLUMN()-9,FALSE)</f>
        <v>2.2656794470829716E-2</v>
      </c>
      <c r="N28" s="302">
        <f>VLOOKUP(forRPM!$J28,'SC-New'!$D$91:$Z$126,COLUMN()-9,FALSE)</f>
        <v>3.1739225152876367E-2</v>
      </c>
      <c r="O28" s="302">
        <f>VLOOKUP(forRPM!$J28,'SC-New'!$D$91:$Z$126,COLUMN()-9,FALSE)</f>
        <v>3.4532553491933758E-2</v>
      </c>
      <c r="P28" s="302">
        <f>VLOOKUP(forRPM!$J28,'SC-New'!$D$91:$Z$126,COLUMN()-9,FALSE)</f>
        <v>3.0773629857140983E-2</v>
      </c>
      <c r="Q28" s="302">
        <f>VLOOKUP(forRPM!$J28,'SC-New'!$D$91:$Z$126,COLUMN()-9,FALSE)</f>
        <v>4.1634393362864577E-2</v>
      </c>
      <c r="R28" s="302">
        <f>VLOOKUP(forRPM!$J28,'SC-New'!$D$91:$Z$126,COLUMN()-9,FALSE)</f>
        <v>3.798971529444109E-2</v>
      </c>
      <c r="S28" s="302">
        <f>VLOOKUP(forRPM!$J28,'SC-New'!$D$91:$Z$126,COLUMN()-9,FALSE)</f>
        <v>3.8178067624072186E-2</v>
      </c>
      <c r="T28" s="302">
        <f>VLOOKUP(forRPM!$J28,'SC-New'!$D$91:$Z$126,COLUMN()-9,FALSE)</f>
        <v>4.416546678206925E-2</v>
      </c>
      <c r="U28" s="302">
        <f>VLOOKUP(forRPM!$J28,'SC-New'!$D$91:$Z$126,COLUMN()-9,FALSE)</f>
        <v>4.50524880457134E-2</v>
      </c>
      <c r="V28" s="302">
        <f>VLOOKUP(forRPM!$J28,'SC-New'!$D$91:$Z$126,COLUMN()-9,FALSE)</f>
        <v>4.9986492447887054E-2</v>
      </c>
      <c r="W28" s="302">
        <f>VLOOKUP(forRPM!$J28,'SC-New'!$D$91:$Z$126,COLUMN()-9,FALSE)</f>
        <v>5.5333414969116E-2</v>
      </c>
      <c r="X28" s="302">
        <f>VLOOKUP(forRPM!$J28,'SC-New'!$D$91:$Z$126,COLUMN()-9,FALSE)</f>
        <v>5.0925127328298563E-2</v>
      </c>
      <c r="Y28" s="302">
        <f>VLOOKUP(forRPM!$J28,'SC-New'!$D$91:$Z$126,COLUMN()-9,FALSE)</f>
        <v>5.568630222964218E-2</v>
      </c>
      <c r="Z28" s="302">
        <f>VLOOKUP(forRPM!$J28,'SC-New'!$D$91:$Z$126,COLUMN()-9,FALSE)</f>
        <v>5.4710405508031523E-2</v>
      </c>
      <c r="AA28" s="302">
        <f>VLOOKUP(forRPM!$J28,'SC-New'!$D$91:$Z$126,COLUMN()-9,FALSE)</f>
        <v>5.4022909796864721E-2</v>
      </c>
      <c r="AB28" s="302">
        <f>VLOOKUP(forRPM!$J28,'SC-New'!$D$91:$Z$126,COLUMN()-9,FALSE)</f>
        <v>5.0848338448514122E-2</v>
      </c>
      <c r="AC28" s="302">
        <f>VLOOKUP(forRPM!$J28,'SC-New'!$D$91:$Z$126,COLUMN()-9,FALSE)</f>
        <v>5.0277941221601098E-2</v>
      </c>
      <c r="AD28" s="302">
        <f>VLOOKUP(forRPM!$J28,'SC-New'!$D$91:$Z$126,COLUMN()-9,FALSE)</f>
        <v>5.2811269677024604E-2</v>
      </c>
      <c r="AE28" s="302">
        <f>VLOOKUP(forRPM!$J28,'SC-New'!$D$91:$Z$126,COLUMN()-9,FALSE)</f>
        <v>0.83102205155948405</v>
      </c>
      <c r="AF28" s="340">
        <f t="shared" si="8"/>
        <v>32.259349717433793</v>
      </c>
      <c r="AG28" s="340">
        <f t="shared" si="8"/>
        <v>30.638018034045398</v>
      </c>
      <c r="AH28" s="340">
        <f t="shared" si="8"/>
        <v>35.214654116364649</v>
      </c>
      <c r="AI28" s="340">
        <f t="shared" si="8"/>
        <v>32.28716456353898</v>
      </c>
      <c r="AJ28" s="340">
        <f t="shared" si="8"/>
        <v>32.566805114019409</v>
      </c>
      <c r="AK28" s="340">
        <f t="shared" si="8"/>
        <v>28.301306943713659</v>
      </c>
      <c r="AL28" s="340">
        <f t="shared" si="8"/>
        <v>22.449219546828921</v>
      </c>
      <c r="AM28" s="340">
        <f t="shared" si="8"/>
        <v>26.751852051062514</v>
      </c>
      <c r="AN28" s="340">
        <f t="shared" si="8"/>
        <v>30.548729079110288</v>
      </c>
      <c r="AO28" s="340">
        <f t="shared" si="8"/>
        <v>34.652254366670832</v>
      </c>
      <c r="AP28" s="340">
        <f t="shared" si="9"/>
        <v>30.62077221667435</v>
      </c>
      <c r="AQ28" s="340">
        <f t="shared" si="9"/>
        <v>29.935539635992765</v>
      </c>
      <c r="AR28" s="340">
        <f t="shared" si="9"/>
        <v>0</v>
      </c>
      <c r="AS28" s="340">
        <f t="shared" si="9"/>
        <v>7.9482716551695081</v>
      </c>
      <c r="AT28" s="340">
        <f t="shared" si="9"/>
        <v>7.1859335965146975</v>
      </c>
      <c r="AU28" s="340">
        <f t="shared" si="9"/>
        <v>7.3589829053516258</v>
      </c>
      <c r="AV28" s="340">
        <f t="shared" si="9"/>
        <v>8.0945719458812722</v>
      </c>
      <c r="AW28" s="340">
        <f t="shared" si="9"/>
        <v>8.20169830768263</v>
      </c>
      <c r="AX28" s="340">
        <f t="shared" si="9"/>
        <v>7.1534961798701122</v>
      </c>
      <c r="AY28" s="340">
        <f t="shared" si="9"/>
        <v>6.832344170616687</v>
      </c>
      <c r="AZ28" s="340">
        <f t="shared" si="9"/>
        <v>6.7943059879856813</v>
      </c>
      <c r="BA28" s="340">
        <f t="shared" si="9"/>
        <v>9.0331098834457215</v>
      </c>
      <c r="BB28" s="340">
        <f t="shared" si="9"/>
        <v>7.9736167971712053</v>
      </c>
      <c r="BC28" s="340">
        <f t="shared" si="9"/>
        <v>7.8528944343259743</v>
      </c>
      <c r="BD28" s="340">
        <f t="shared" si="9"/>
        <v>7.7541740179129883</v>
      </c>
    </row>
    <row r="29" spans="1:56" ht="15">
      <c r="A29" s="105" t="str">
        <f>VLOOKUP(CONCATENATE(C29,"-",B29),[1]!ACHIEV,2,FALSE)</f>
        <v>LO20Fast</v>
      </c>
      <c r="B29" s="105" t="s">
        <v>41</v>
      </c>
      <c r="C29" s="105" t="s">
        <v>975</v>
      </c>
      <c r="D29" s="105" t="s">
        <v>244</v>
      </c>
      <c r="E29" s="105" t="s">
        <v>974</v>
      </c>
      <c r="F29" s="125">
        <f t="shared" si="1"/>
        <v>7.2757972048064876E-2</v>
      </c>
      <c r="G29" s="126">
        <f t="shared" si="2"/>
        <v>339.34323729065227</v>
      </c>
      <c r="H29" s="126">
        <f t="shared" si="3"/>
        <v>199.67473031653216</v>
      </c>
      <c r="I29" s="23" t="str">
        <f>'SC-New'!C117</f>
        <v>University</v>
      </c>
      <c r="J29" s="23" t="str">
        <f>'SC-New'!D117</f>
        <v>Lighting Controls Interior-New-University-Integrated</v>
      </c>
      <c r="K29" s="302">
        <f>VLOOKUP(forRPM!$J29,'SC-New'!$D$91:$Z$126,COLUMN()-9,FALSE)</f>
        <v>5.9470881009683211E-3</v>
      </c>
      <c r="L29" s="302">
        <f>VLOOKUP(forRPM!$J29,'SC-New'!$D$91:$Z$126,COLUMN()-9,FALSE)</f>
        <v>8.0600013763504029E-3</v>
      </c>
      <c r="M29" s="302">
        <f>VLOOKUP(forRPM!$J29,'SC-New'!$D$91:$Z$126,COLUMN()-9,FALSE)</f>
        <v>1.0686272515824498E-2</v>
      </c>
      <c r="N29" s="302">
        <f>VLOOKUP(forRPM!$J29,'SC-New'!$D$91:$Z$126,COLUMN()-9,FALSE)</f>
        <v>1.4970079278488842E-2</v>
      </c>
      <c r="O29" s="302">
        <f>VLOOKUP(forRPM!$J29,'SC-New'!$D$91:$Z$126,COLUMN()-9,FALSE)</f>
        <v>1.6287576680682009E-2</v>
      </c>
      <c r="P29" s="302">
        <f>VLOOKUP(forRPM!$J29,'SC-New'!$D$91:$Z$126,COLUMN()-9,FALSE)</f>
        <v>1.4514647929472916E-2</v>
      </c>
      <c r="Q29" s="302">
        <f>VLOOKUP(forRPM!$J29,'SC-New'!$D$91:$Z$126,COLUMN()-9,FALSE)</f>
        <v>1.9637220705666415E-2</v>
      </c>
      <c r="R29" s="302">
        <f>VLOOKUP(forRPM!$J29,'SC-New'!$D$91:$Z$126,COLUMN()-9,FALSE)</f>
        <v>1.791817686114696E-2</v>
      </c>
      <c r="S29" s="302">
        <f>VLOOKUP(forRPM!$J29,'SC-New'!$D$91:$Z$126,COLUMN()-9,FALSE)</f>
        <v>1.8007014861863249E-2</v>
      </c>
      <c r="T29" s="302">
        <f>VLOOKUP(forRPM!$J29,'SC-New'!$D$91:$Z$126,COLUMN()-9,FALSE)</f>
        <v>2.0831023313091949E-2</v>
      </c>
      <c r="U29" s="302">
        <f>VLOOKUP(forRPM!$J29,'SC-New'!$D$91:$Z$126,COLUMN()-9,FALSE)</f>
        <v>2.1249394542209841E-2</v>
      </c>
      <c r="V29" s="302">
        <f>VLOOKUP(forRPM!$J29,'SC-New'!$D$91:$Z$126,COLUMN()-9,FALSE)</f>
        <v>2.3576560271845133E-2</v>
      </c>
      <c r="W29" s="302">
        <f>VLOOKUP(forRPM!$J29,'SC-New'!$D$91:$Z$126,COLUMN()-9,FALSE)</f>
        <v>2.6098482393547617E-2</v>
      </c>
      <c r="X29" s="302">
        <f>VLOOKUP(forRPM!$J29,'SC-New'!$D$91:$Z$126,COLUMN()-9,FALSE)</f>
        <v>2.401927550845329E-2</v>
      </c>
      <c r="Y29" s="302">
        <f>VLOOKUP(forRPM!$J29,'SC-New'!$D$91:$Z$126,COLUMN()-9,FALSE)</f>
        <v>2.6264924713453049E-2</v>
      </c>
      <c r="Z29" s="302">
        <f>VLOOKUP(forRPM!$J29,'SC-New'!$D$91:$Z$126,COLUMN()-9,FALSE)</f>
        <v>2.5804634608078362E-2</v>
      </c>
      <c r="AA29" s="302">
        <f>VLOOKUP(forRPM!$J29,'SC-New'!$D$91:$Z$126,COLUMN()-9,FALSE)</f>
        <v>2.5480371326595704E-2</v>
      </c>
      <c r="AB29" s="302">
        <f>VLOOKUP(forRPM!$J29,'SC-New'!$D$91:$Z$126,COLUMN()-9,FALSE)</f>
        <v>2.3983057371036811E-2</v>
      </c>
      <c r="AC29" s="302">
        <f>VLOOKUP(forRPM!$J29,'SC-New'!$D$91:$Z$126,COLUMN()-9,FALSE)</f>
        <v>2.3714024599569027E-2</v>
      </c>
      <c r="AD29" s="302">
        <f>VLOOKUP(forRPM!$J29,'SC-New'!$D$91:$Z$126,COLUMN()-9,FALSE)</f>
        <v>2.4908890814275757E-2</v>
      </c>
      <c r="AE29" s="302">
        <f>VLOOKUP(forRPM!$J29,'SC-New'!$D$91:$Z$126,COLUMN()-9,FALSE)</f>
        <v>0.39195871777262009</v>
      </c>
      <c r="AF29" s="340">
        <f t="shared" si="8"/>
        <v>22.591978180040837</v>
      </c>
      <c r="AG29" s="340">
        <f t="shared" si="8"/>
        <v>21.139114716279099</v>
      </c>
      <c r="AH29" s="340">
        <f t="shared" si="8"/>
        <v>24.092409529130006</v>
      </c>
      <c r="AI29" s="340">
        <f t="shared" si="8"/>
        <v>21.711252819613996</v>
      </c>
      <c r="AJ29" s="340">
        <f t="shared" si="8"/>
        <v>21.963992367093677</v>
      </c>
      <c r="AK29" s="340">
        <f t="shared" si="8"/>
        <v>20.205722996574949</v>
      </c>
      <c r="AL29" s="340">
        <f t="shared" si="8"/>
        <v>18.444352525740616</v>
      </c>
      <c r="AM29" s="340">
        <f t="shared" si="8"/>
        <v>19.929438963513959</v>
      </c>
      <c r="AN29" s="340">
        <f t="shared" si="8"/>
        <v>20.011637449994499</v>
      </c>
      <c r="AO29" s="340">
        <f t="shared" si="8"/>
        <v>24.168435698474738</v>
      </c>
      <c r="AP29" s="340">
        <f t="shared" si="9"/>
        <v>21.381224620644424</v>
      </c>
      <c r="AQ29" s="340">
        <f t="shared" si="9"/>
        <v>21.954670189273891</v>
      </c>
      <c r="AR29" s="340">
        <f t="shared" si="9"/>
        <v>0</v>
      </c>
      <c r="AS29" s="340">
        <f t="shared" si="9"/>
        <v>7.4446408591084472</v>
      </c>
      <c r="AT29" s="340">
        <f t="shared" si="9"/>
        <v>6.5877605315878744</v>
      </c>
      <c r="AU29" s="340">
        <f t="shared" si="9"/>
        <v>6.7155145870448667</v>
      </c>
      <c r="AV29" s="340">
        <f t="shared" si="9"/>
        <v>6.913645511859432</v>
      </c>
      <c r="AW29" s="340">
        <f t="shared" si="9"/>
        <v>6.7525007820380711</v>
      </c>
      <c r="AX29" s="340">
        <f t="shared" si="9"/>
        <v>6.0577841045380918</v>
      </c>
      <c r="AY29" s="340">
        <f t="shared" si="9"/>
        <v>6.5984109128025663</v>
      </c>
      <c r="AZ29" s="340">
        <f t="shared" si="9"/>
        <v>5.9249907295115163</v>
      </c>
      <c r="BA29" s="340">
        <f t="shared" si="9"/>
        <v>7.1713362235403775</v>
      </c>
      <c r="BB29" s="340">
        <f t="shared" si="9"/>
        <v>6.7279853516563461</v>
      </c>
      <c r="BC29" s="340">
        <f t="shared" si="9"/>
        <v>7.2717630204185495</v>
      </c>
      <c r="BD29" s="340">
        <f t="shared" si="9"/>
        <v>7.5826746201713799</v>
      </c>
    </row>
    <row r="30" spans="1:56" ht="15">
      <c r="A30" s="105" t="str">
        <f>VLOOKUP(CONCATENATE(C30,"-",B30),[1]!ACHIEV,2,FALSE)</f>
        <v>LO20Fast</v>
      </c>
      <c r="B30" s="105" t="s">
        <v>41</v>
      </c>
      <c r="C30" s="105" t="s">
        <v>975</v>
      </c>
      <c r="D30" s="105" t="s">
        <v>244</v>
      </c>
      <c r="E30" s="105" t="s">
        <v>974</v>
      </c>
      <c r="F30" s="125">
        <f t="shared" si="1"/>
        <v>5.4847180136253365E-2</v>
      </c>
      <c r="G30" s="126">
        <f t="shared" si="2"/>
        <v>313.54169074269976</v>
      </c>
      <c r="H30" s="126">
        <f t="shared" si="3"/>
        <v>138.6537092648413</v>
      </c>
      <c r="I30" s="23" t="str">
        <f>'SC-New'!C118</f>
        <v>Warehouse</v>
      </c>
      <c r="J30" s="23" t="str">
        <f>'SC-New'!D118</f>
        <v>Lighting Controls Interior-New-Warehouse-Integrated</v>
      </c>
      <c r="K30" s="302">
        <f>VLOOKUP(forRPM!$J30,'SC-New'!$D$91:$Z$126,COLUMN()-9,FALSE)</f>
        <v>8.1138915283437626E-3</v>
      </c>
      <c r="L30" s="302">
        <f>VLOOKUP(forRPM!$J30,'SC-New'!$D$91:$Z$126,COLUMN()-9,FALSE)</f>
        <v>1.0996638317054754E-2</v>
      </c>
      <c r="M30" s="302">
        <f>VLOOKUP(forRPM!$J30,'SC-New'!$D$91:$Z$126,COLUMN()-9,FALSE)</f>
        <v>1.4579783343314402E-2</v>
      </c>
      <c r="N30" s="302">
        <f>VLOOKUP(forRPM!$J30,'SC-New'!$D$91:$Z$126,COLUMN()-9,FALSE)</f>
        <v>2.042438204616269E-2</v>
      </c>
      <c r="O30" s="302">
        <f>VLOOKUP(forRPM!$J30,'SC-New'!$D$91:$Z$126,COLUMN()-9,FALSE)</f>
        <v>2.2221905612112465E-2</v>
      </c>
      <c r="P30" s="302">
        <f>VLOOKUP(forRPM!$J30,'SC-New'!$D$91:$Z$126,COLUMN()-9,FALSE)</f>
        <v>1.9803015672942018E-2</v>
      </c>
      <c r="Q30" s="302">
        <f>VLOOKUP(forRPM!$J30,'SC-New'!$D$91:$Z$126,COLUMN()-9,FALSE)</f>
        <v>2.6791982230426392E-2</v>
      </c>
      <c r="R30" s="302">
        <f>VLOOKUP(forRPM!$J30,'SC-New'!$D$91:$Z$126,COLUMN()-9,FALSE)</f>
        <v>2.4446609999497645E-2</v>
      </c>
      <c r="S30" s="302">
        <f>VLOOKUP(forRPM!$J30,'SC-New'!$D$91:$Z$126,COLUMN()-9,FALSE)</f>
        <v>2.4567815855064092E-2</v>
      </c>
      <c r="T30" s="302">
        <f>VLOOKUP(forRPM!$J30,'SC-New'!$D$91:$Z$126,COLUMN()-9,FALSE)</f>
        <v>2.8420743180062828E-2</v>
      </c>
      <c r="U30" s="302">
        <f>VLOOKUP(forRPM!$J30,'SC-New'!$D$91:$Z$126,COLUMN()-9,FALSE)</f>
        <v>2.8991546691631741E-2</v>
      </c>
      <c r="V30" s="302">
        <f>VLOOKUP(forRPM!$J30,'SC-New'!$D$91:$Z$126,COLUMN()-9,FALSE)</f>
        <v>3.2166608163424183E-2</v>
      </c>
      <c r="W30" s="302">
        <f>VLOOKUP(forRPM!$J30,'SC-New'!$D$91:$Z$126,COLUMN()-9,FALSE)</f>
        <v>3.5607384925263753E-2</v>
      </c>
      <c r="X30" s="302">
        <f>VLOOKUP(forRPM!$J30,'SC-New'!$D$91:$Z$126,COLUMN()-9,FALSE)</f>
        <v>3.277062534743036E-2</v>
      </c>
      <c r="Y30" s="302">
        <f>VLOOKUP(forRPM!$J30,'SC-New'!$D$91:$Z$126,COLUMN()-9,FALSE)</f>
        <v>3.5834469997236829E-2</v>
      </c>
      <c r="Z30" s="302">
        <f>VLOOKUP(forRPM!$J30,'SC-New'!$D$91:$Z$126,COLUMN()-9,FALSE)</f>
        <v>3.5206474594583877E-2</v>
      </c>
      <c r="AA30" s="302">
        <f>VLOOKUP(forRPM!$J30,'SC-New'!$D$91:$Z$126,COLUMN()-9,FALSE)</f>
        <v>3.4764066974601486E-2</v>
      </c>
      <c r="AB30" s="302">
        <f>VLOOKUP(forRPM!$J30,'SC-New'!$D$91:$Z$126,COLUMN()-9,FALSE)</f>
        <v>3.2721211242011598E-2</v>
      </c>
      <c r="AC30" s="302">
        <f>VLOOKUP(forRPM!$J30,'SC-New'!$D$91:$Z$126,COLUMN()-9,FALSE)</f>
        <v>3.2354157200067298E-2</v>
      </c>
      <c r="AD30" s="302">
        <f>VLOOKUP(forRPM!$J30,'SC-New'!$D$91:$Z$126,COLUMN()-9,FALSE)</f>
        <v>3.3984369279056764E-2</v>
      </c>
      <c r="AE30" s="302">
        <f>VLOOKUP(forRPM!$J30,'SC-New'!$D$91:$Z$126,COLUMN()-9,FALSE)</f>
        <v>0.53476768220028903</v>
      </c>
      <c r="AF30" s="340">
        <f t="shared" si="8"/>
        <v>20.307173987534394</v>
      </c>
      <c r="AG30" s="340">
        <f t="shared" si="8"/>
        <v>18.713509786769187</v>
      </c>
      <c r="AH30" s="340">
        <f t="shared" si="8"/>
        <v>21.138586643229861</v>
      </c>
      <c r="AI30" s="340">
        <f t="shared" si="8"/>
        <v>19.301511363768103</v>
      </c>
      <c r="AJ30" s="340">
        <f t="shared" si="8"/>
        <v>19.297451734601974</v>
      </c>
      <c r="AK30" s="340">
        <f t="shared" si="8"/>
        <v>19.315052286856599</v>
      </c>
      <c r="AL30" s="340">
        <f t="shared" si="8"/>
        <v>18.939156956927061</v>
      </c>
      <c r="AM30" s="340">
        <f t="shared" si="8"/>
        <v>20.294432962933925</v>
      </c>
      <c r="AN30" s="340">
        <f t="shared" si="8"/>
        <v>18.319267505782506</v>
      </c>
      <c r="AO30" s="340">
        <f t="shared" si="8"/>
        <v>20.45511621351022</v>
      </c>
      <c r="AP30" s="340">
        <f t="shared" si="9"/>
        <v>18.881128778116896</v>
      </c>
      <c r="AQ30" s="340">
        <f t="shared" si="9"/>
        <v>19.775189009151145</v>
      </c>
      <c r="AR30" s="340">
        <f t="shared" si="9"/>
        <v>0</v>
      </c>
      <c r="AS30" s="340">
        <f t="shared" si="9"/>
        <v>6.529013166046723</v>
      </c>
      <c r="AT30" s="340">
        <f t="shared" si="9"/>
        <v>5.8258477348964641</v>
      </c>
      <c r="AU30" s="340">
        <f t="shared" si="9"/>
        <v>6.0023921274392391</v>
      </c>
      <c r="AV30" s="340">
        <f t="shared" si="9"/>
        <v>6.6927877492035455</v>
      </c>
      <c r="AW30" s="340">
        <f t="shared" si="9"/>
        <v>6.8254480925144501</v>
      </c>
      <c r="AX30" s="340">
        <f t="shared" si="9"/>
        <v>6.5372822767795702</v>
      </c>
      <c r="AY30" s="340">
        <f t="shared" si="9"/>
        <v>7.1278859994150281</v>
      </c>
      <c r="AZ30" s="340">
        <f t="shared" si="9"/>
        <v>6.7157384292555271</v>
      </c>
      <c r="BA30" s="340">
        <f t="shared" si="9"/>
        <v>7.1273799511363896</v>
      </c>
      <c r="BB30" s="340">
        <f t="shared" si="9"/>
        <v>6.5879419463079341</v>
      </c>
      <c r="BC30" s="340">
        <f t="shared" si="9"/>
        <v>6.280012162260161</v>
      </c>
      <c r="BD30" s="340">
        <f t="shared" si="9"/>
        <v>6.5523838782628196</v>
      </c>
    </row>
    <row r="31" spans="1:56" ht="15">
      <c r="A31" s="105" t="str">
        <f>VLOOKUP(CONCATENATE(C31,"-",B31),[1]!ACHIEV,2,FALSE)</f>
        <v>LO20Fast</v>
      </c>
      <c r="B31" s="105" t="s">
        <v>41</v>
      </c>
      <c r="C31" s="105" t="s">
        <v>975</v>
      </c>
      <c r="D31" s="105" t="s">
        <v>244</v>
      </c>
      <c r="E31" s="105" t="s">
        <v>974</v>
      </c>
      <c r="F31" s="125">
        <f t="shared" si="1"/>
        <v>0</v>
      </c>
      <c r="G31" s="126">
        <f t="shared" si="2"/>
        <v>0</v>
      </c>
      <c r="H31" s="126">
        <f t="shared" si="3"/>
        <v>9999</v>
      </c>
      <c r="I31" s="23" t="str">
        <f>'SC-New'!C119</f>
        <v>Supermarket</v>
      </c>
      <c r="J31" s="23" t="str">
        <f>'SC-New'!D119</f>
        <v>Lighting Controls Interior-New-Supermarket-Integrated</v>
      </c>
      <c r="K31" s="302">
        <f>VLOOKUP(forRPM!$J31,'SC-New'!$D$91:$Z$126,COLUMN()-9,FALSE)</f>
        <v>0</v>
      </c>
      <c r="L31" s="302">
        <f>VLOOKUP(forRPM!$J31,'SC-New'!$D$91:$Z$126,COLUMN()-9,FALSE)</f>
        <v>0</v>
      </c>
      <c r="M31" s="302">
        <f>VLOOKUP(forRPM!$J31,'SC-New'!$D$91:$Z$126,COLUMN()-9,FALSE)</f>
        <v>0</v>
      </c>
      <c r="N31" s="302">
        <f>VLOOKUP(forRPM!$J31,'SC-New'!$D$91:$Z$126,COLUMN()-9,FALSE)</f>
        <v>0</v>
      </c>
      <c r="O31" s="302">
        <f>VLOOKUP(forRPM!$J31,'SC-New'!$D$91:$Z$126,COLUMN()-9,FALSE)</f>
        <v>0</v>
      </c>
      <c r="P31" s="302">
        <f>VLOOKUP(forRPM!$J31,'SC-New'!$D$91:$Z$126,COLUMN()-9,FALSE)</f>
        <v>0</v>
      </c>
      <c r="Q31" s="302">
        <f>VLOOKUP(forRPM!$J31,'SC-New'!$D$91:$Z$126,COLUMN()-9,FALSE)</f>
        <v>0</v>
      </c>
      <c r="R31" s="302">
        <f>VLOOKUP(forRPM!$J31,'SC-New'!$D$91:$Z$126,COLUMN()-9,FALSE)</f>
        <v>0</v>
      </c>
      <c r="S31" s="302">
        <f>VLOOKUP(forRPM!$J31,'SC-New'!$D$91:$Z$126,COLUMN()-9,FALSE)</f>
        <v>0</v>
      </c>
      <c r="T31" s="302">
        <f>VLOOKUP(forRPM!$J31,'SC-New'!$D$91:$Z$126,COLUMN()-9,FALSE)</f>
        <v>0</v>
      </c>
      <c r="U31" s="302">
        <f>VLOOKUP(forRPM!$J31,'SC-New'!$D$91:$Z$126,COLUMN()-9,FALSE)</f>
        <v>0</v>
      </c>
      <c r="V31" s="302">
        <f>VLOOKUP(forRPM!$J31,'SC-New'!$D$91:$Z$126,COLUMN()-9,FALSE)</f>
        <v>0</v>
      </c>
      <c r="W31" s="302">
        <f>VLOOKUP(forRPM!$J31,'SC-New'!$D$91:$Z$126,COLUMN()-9,FALSE)</f>
        <v>0</v>
      </c>
      <c r="X31" s="302">
        <f>VLOOKUP(forRPM!$J31,'SC-New'!$D$91:$Z$126,COLUMN()-9,FALSE)</f>
        <v>0</v>
      </c>
      <c r="Y31" s="302">
        <f>VLOOKUP(forRPM!$J31,'SC-New'!$D$91:$Z$126,COLUMN()-9,FALSE)</f>
        <v>0</v>
      </c>
      <c r="Z31" s="302">
        <f>VLOOKUP(forRPM!$J31,'SC-New'!$D$91:$Z$126,COLUMN()-9,FALSE)</f>
        <v>0</v>
      </c>
      <c r="AA31" s="302">
        <f>VLOOKUP(forRPM!$J31,'SC-New'!$D$91:$Z$126,COLUMN()-9,FALSE)</f>
        <v>0</v>
      </c>
      <c r="AB31" s="302">
        <f>VLOOKUP(forRPM!$J31,'SC-New'!$D$91:$Z$126,COLUMN()-9,FALSE)</f>
        <v>0</v>
      </c>
      <c r="AC31" s="302">
        <f>VLOOKUP(forRPM!$J31,'SC-New'!$D$91:$Z$126,COLUMN()-9,FALSE)</f>
        <v>0</v>
      </c>
      <c r="AD31" s="302">
        <f>VLOOKUP(forRPM!$J31,'SC-New'!$D$91:$Z$126,COLUMN()-9,FALSE)</f>
        <v>0</v>
      </c>
      <c r="AE31" s="302">
        <f>VLOOKUP(forRPM!$J31,'SC-New'!$D$91:$Z$126,COLUMN()-9,FALSE)</f>
        <v>0</v>
      </c>
      <c r="AF31" s="340">
        <f t="shared" si="8"/>
        <v>0</v>
      </c>
      <c r="AG31" s="340">
        <f t="shared" si="8"/>
        <v>0</v>
      </c>
      <c r="AH31" s="340">
        <f t="shared" si="8"/>
        <v>0</v>
      </c>
      <c r="AI31" s="340">
        <f t="shared" si="8"/>
        <v>0</v>
      </c>
      <c r="AJ31" s="340">
        <f t="shared" si="8"/>
        <v>0</v>
      </c>
      <c r="AK31" s="340">
        <f t="shared" si="8"/>
        <v>0</v>
      </c>
      <c r="AL31" s="340">
        <f t="shared" si="8"/>
        <v>0</v>
      </c>
      <c r="AM31" s="340">
        <f t="shared" si="8"/>
        <v>0</v>
      </c>
      <c r="AN31" s="340">
        <f t="shared" si="8"/>
        <v>0</v>
      </c>
      <c r="AO31" s="340">
        <f t="shared" si="8"/>
        <v>0</v>
      </c>
      <c r="AP31" s="340">
        <f t="shared" si="9"/>
        <v>0</v>
      </c>
      <c r="AQ31" s="340">
        <f t="shared" si="9"/>
        <v>0</v>
      </c>
      <c r="AR31" s="340">
        <f t="shared" si="9"/>
        <v>0</v>
      </c>
      <c r="AS31" s="340">
        <f t="shared" si="9"/>
        <v>0</v>
      </c>
      <c r="AT31" s="340">
        <f t="shared" si="9"/>
        <v>0</v>
      </c>
      <c r="AU31" s="340">
        <f t="shared" si="9"/>
        <v>0</v>
      </c>
      <c r="AV31" s="340">
        <f t="shared" si="9"/>
        <v>0</v>
      </c>
      <c r="AW31" s="340">
        <f t="shared" si="9"/>
        <v>0</v>
      </c>
      <c r="AX31" s="340">
        <f t="shared" si="9"/>
        <v>0</v>
      </c>
      <c r="AY31" s="340">
        <f t="shared" si="9"/>
        <v>0</v>
      </c>
      <c r="AZ31" s="340">
        <f t="shared" si="9"/>
        <v>0</v>
      </c>
      <c r="BA31" s="340">
        <f t="shared" si="9"/>
        <v>0</v>
      </c>
      <c r="BB31" s="340">
        <f t="shared" si="9"/>
        <v>0</v>
      </c>
      <c r="BC31" s="340">
        <f t="shared" si="9"/>
        <v>0</v>
      </c>
      <c r="BD31" s="340">
        <f t="shared" si="9"/>
        <v>0</v>
      </c>
    </row>
    <row r="32" spans="1:56" ht="15">
      <c r="A32" s="105" t="str">
        <f>VLOOKUP(CONCATENATE(C32,"-",B32),[1]!ACHIEV,2,FALSE)</f>
        <v>LO20Fast</v>
      </c>
      <c r="B32" s="105" t="s">
        <v>41</v>
      </c>
      <c r="C32" s="105" t="s">
        <v>975</v>
      </c>
      <c r="D32" s="105" t="s">
        <v>244</v>
      </c>
      <c r="E32" s="105" t="s">
        <v>974</v>
      </c>
      <c r="F32" s="125">
        <f t="shared" si="1"/>
        <v>0</v>
      </c>
      <c r="G32" s="126">
        <f t="shared" si="2"/>
        <v>0</v>
      </c>
      <c r="H32" s="126">
        <f t="shared" si="3"/>
        <v>9999</v>
      </c>
      <c r="I32" s="23" t="str">
        <f>'SC-New'!C120</f>
        <v>MiniMart</v>
      </c>
      <c r="J32" s="23" t="str">
        <f>'SC-New'!D120</f>
        <v>Lighting Controls Interior-New-MiniMart-Integrated</v>
      </c>
      <c r="K32" s="302">
        <f>VLOOKUP(forRPM!$J32,'SC-New'!$D$91:$Z$126,COLUMN()-9,FALSE)</f>
        <v>0</v>
      </c>
      <c r="L32" s="302">
        <f>VLOOKUP(forRPM!$J32,'SC-New'!$D$91:$Z$126,COLUMN()-9,FALSE)</f>
        <v>0</v>
      </c>
      <c r="M32" s="302">
        <f>VLOOKUP(forRPM!$J32,'SC-New'!$D$91:$Z$126,COLUMN()-9,FALSE)</f>
        <v>0</v>
      </c>
      <c r="N32" s="302">
        <f>VLOOKUP(forRPM!$J32,'SC-New'!$D$91:$Z$126,COLUMN()-9,FALSE)</f>
        <v>0</v>
      </c>
      <c r="O32" s="302">
        <f>VLOOKUP(forRPM!$J32,'SC-New'!$D$91:$Z$126,COLUMN()-9,FALSE)</f>
        <v>0</v>
      </c>
      <c r="P32" s="302">
        <f>VLOOKUP(forRPM!$J32,'SC-New'!$D$91:$Z$126,COLUMN()-9,FALSE)</f>
        <v>0</v>
      </c>
      <c r="Q32" s="302">
        <f>VLOOKUP(forRPM!$J32,'SC-New'!$D$91:$Z$126,COLUMN()-9,FALSE)</f>
        <v>0</v>
      </c>
      <c r="R32" s="302">
        <f>VLOOKUP(forRPM!$J32,'SC-New'!$D$91:$Z$126,COLUMN()-9,FALSE)</f>
        <v>0</v>
      </c>
      <c r="S32" s="302">
        <f>VLOOKUP(forRPM!$J32,'SC-New'!$D$91:$Z$126,COLUMN()-9,FALSE)</f>
        <v>0</v>
      </c>
      <c r="T32" s="302">
        <f>VLOOKUP(forRPM!$J32,'SC-New'!$D$91:$Z$126,COLUMN()-9,FALSE)</f>
        <v>0</v>
      </c>
      <c r="U32" s="302">
        <f>VLOOKUP(forRPM!$J32,'SC-New'!$D$91:$Z$126,COLUMN()-9,FALSE)</f>
        <v>0</v>
      </c>
      <c r="V32" s="302">
        <f>VLOOKUP(forRPM!$J32,'SC-New'!$D$91:$Z$126,COLUMN()-9,FALSE)</f>
        <v>0</v>
      </c>
      <c r="W32" s="302">
        <f>VLOOKUP(forRPM!$J32,'SC-New'!$D$91:$Z$126,COLUMN()-9,FALSE)</f>
        <v>0</v>
      </c>
      <c r="X32" s="302">
        <f>VLOOKUP(forRPM!$J32,'SC-New'!$D$91:$Z$126,COLUMN()-9,FALSE)</f>
        <v>0</v>
      </c>
      <c r="Y32" s="302">
        <f>VLOOKUP(forRPM!$J32,'SC-New'!$D$91:$Z$126,COLUMN()-9,FALSE)</f>
        <v>0</v>
      </c>
      <c r="Z32" s="302">
        <f>VLOOKUP(forRPM!$J32,'SC-New'!$D$91:$Z$126,COLUMN()-9,FALSE)</f>
        <v>0</v>
      </c>
      <c r="AA32" s="302">
        <f>VLOOKUP(forRPM!$J32,'SC-New'!$D$91:$Z$126,COLUMN()-9,FALSE)</f>
        <v>0</v>
      </c>
      <c r="AB32" s="302">
        <f>VLOOKUP(forRPM!$J32,'SC-New'!$D$91:$Z$126,COLUMN()-9,FALSE)</f>
        <v>0</v>
      </c>
      <c r="AC32" s="302">
        <f>VLOOKUP(forRPM!$J32,'SC-New'!$D$91:$Z$126,COLUMN()-9,FALSE)</f>
        <v>0</v>
      </c>
      <c r="AD32" s="302">
        <f>VLOOKUP(forRPM!$J32,'SC-New'!$D$91:$Z$126,COLUMN()-9,FALSE)</f>
        <v>0</v>
      </c>
      <c r="AE32" s="302">
        <f>VLOOKUP(forRPM!$J32,'SC-New'!$D$91:$Z$126,COLUMN()-9,FALSE)</f>
        <v>0</v>
      </c>
      <c r="AF32" s="340">
        <f t="shared" si="8"/>
        <v>0</v>
      </c>
      <c r="AG32" s="340">
        <f t="shared" si="8"/>
        <v>0</v>
      </c>
      <c r="AH32" s="340">
        <f t="shared" si="8"/>
        <v>0</v>
      </c>
      <c r="AI32" s="340">
        <f t="shared" si="8"/>
        <v>0</v>
      </c>
      <c r="AJ32" s="340">
        <f t="shared" si="8"/>
        <v>0</v>
      </c>
      <c r="AK32" s="340">
        <f t="shared" si="8"/>
        <v>0</v>
      </c>
      <c r="AL32" s="340">
        <f t="shared" si="8"/>
        <v>0</v>
      </c>
      <c r="AM32" s="340">
        <f t="shared" si="8"/>
        <v>0</v>
      </c>
      <c r="AN32" s="340">
        <f t="shared" si="8"/>
        <v>0</v>
      </c>
      <c r="AO32" s="340">
        <f t="shared" si="8"/>
        <v>0</v>
      </c>
      <c r="AP32" s="340">
        <f t="shared" si="9"/>
        <v>0</v>
      </c>
      <c r="AQ32" s="340">
        <f t="shared" si="9"/>
        <v>0</v>
      </c>
      <c r="AR32" s="340">
        <f t="shared" si="9"/>
        <v>0</v>
      </c>
      <c r="AS32" s="340">
        <f t="shared" si="9"/>
        <v>0</v>
      </c>
      <c r="AT32" s="340">
        <f t="shared" si="9"/>
        <v>0</v>
      </c>
      <c r="AU32" s="340">
        <f t="shared" si="9"/>
        <v>0</v>
      </c>
      <c r="AV32" s="340">
        <f t="shared" si="9"/>
        <v>0</v>
      </c>
      <c r="AW32" s="340">
        <f t="shared" si="9"/>
        <v>0</v>
      </c>
      <c r="AX32" s="340">
        <f t="shared" si="9"/>
        <v>0</v>
      </c>
      <c r="AY32" s="340">
        <f t="shared" si="9"/>
        <v>0</v>
      </c>
      <c r="AZ32" s="340">
        <f t="shared" si="9"/>
        <v>0</v>
      </c>
      <c r="BA32" s="340">
        <f t="shared" si="9"/>
        <v>0</v>
      </c>
      <c r="BB32" s="340">
        <f t="shared" si="9"/>
        <v>0</v>
      </c>
      <c r="BC32" s="340">
        <f t="shared" si="9"/>
        <v>0</v>
      </c>
      <c r="BD32" s="340">
        <f t="shared" si="9"/>
        <v>0</v>
      </c>
    </row>
    <row r="33" spans="1:56" ht="15">
      <c r="A33" s="105" t="str">
        <f>VLOOKUP(CONCATENATE(C33,"-",B33),[1]!ACHIEV,2,FALSE)</f>
        <v>LO20Fast</v>
      </c>
      <c r="B33" s="105" t="s">
        <v>41</v>
      </c>
      <c r="C33" s="105" t="s">
        <v>975</v>
      </c>
      <c r="D33" s="105" t="s">
        <v>244</v>
      </c>
      <c r="E33" s="105" t="s">
        <v>974</v>
      </c>
      <c r="F33" s="125">
        <f t="shared" si="1"/>
        <v>0</v>
      </c>
      <c r="G33" s="126">
        <f t="shared" si="2"/>
        <v>0</v>
      </c>
      <c r="H33" s="126">
        <f t="shared" si="3"/>
        <v>9999</v>
      </c>
      <c r="I33" s="23" t="str">
        <f>'SC-New'!C121</f>
        <v>Restaurant</v>
      </c>
      <c r="J33" s="23" t="str">
        <f>'SC-New'!D121</f>
        <v>Lighting Controls Interior-New-Restaurant-Integrated</v>
      </c>
      <c r="K33" s="302">
        <f>VLOOKUP(forRPM!$J33,'SC-New'!$D$91:$Z$126,COLUMN()-9,FALSE)</f>
        <v>0</v>
      </c>
      <c r="L33" s="302">
        <f>VLOOKUP(forRPM!$J33,'SC-New'!$D$91:$Z$126,COLUMN()-9,FALSE)</f>
        <v>0</v>
      </c>
      <c r="M33" s="302">
        <f>VLOOKUP(forRPM!$J33,'SC-New'!$D$91:$Z$126,COLUMN()-9,FALSE)</f>
        <v>0</v>
      </c>
      <c r="N33" s="302">
        <f>VLOOKUP(forRPM!$J33,'SC-New'!$D$91:$Z$126,COLUMN()-9,FALSE)</f>
        <v>0</v>
      </c>
      <c r="O33" s="302">
        <f>VLOOKUP(forRPM!$J33,'SC-New'!$D$91:$Z$126,COLUMN()-9,FALSE)</f>
        <v>0</v>
      </c>
      <c r="P33" s="302">
        <f>VLOOKUP(forRPM!$J33,'SC-New'!$D$91:$Z$126,COLUMN()-9,FALSE)</f>
        <v>0</v>
      </c>
      <c r="Q33" s="302">
        <f>VLOOKUP(forRPM!$J33,'SC-New'!$D$91:$Z$126,COLUMN()-9,FALSE)</f>
        <v>0</v>
      </c>
      <c r="R33" s="302">
        <f>VLOOKUP(forRPM!$J33,'SC-New'!$D$91:$Z$126,COLUMN()-9,FALSE)</f>
        <v>0</v>
      </c>
      <c r="S33" s="302">
        <f>VLOOKUP(forRPM!$J33,'SC-New'!$D$91:$Z$126,COLUMN()-9,FALSE)</f>
        <v>0</v>
      </c>
      <c r="T33" s="302">
        <f>VLOOKUP(forRPM!$J33,'SC-New'!$D$91:$Z$126,COLUMN()-9,FALSE)</f>
        <v>0</v>
      </c>
      <c r="U33" s="302">
        <f>VLOOKUP(forRPM!$J33,'SC-New'!$D$91:$Z$126,COLUMN()-9,FALSE)</f>
        <v>0</v>
      </c>
      <c r="V33" s="302">
        <f>VLOOKUP(forRPM!$J33,'SC-New'!$D$91:$Z$126,COLUMN()-9,FALSE)</f>
        <v>0</v>
      </c>
      <c r="W33" s="302">
        <f>VLOOKUP(forRPM!$J33,'SC-New'!$D$91:$Z$126,COLUMN()-9,FALSE)</f>
        <v>0</v>
      </c>
      <c r="X33" s="302">
        <f>VLOOKUP(forRPM!$J33,'SC-New'!$D$91:$Z$126,COLUMN()-9,FALSE)</f>
        <v>0</v>
      </c>
      <c r="Y33" s="302">
        <f>VLOOKUP(forRPM!$J33,'SC-New'!$D$91:$Z$126,COLUMN()-9,FALSE)</f>
        <v>0</v>
      </c>
      <c r="Z33" s="302">
        <f>VLOOKUP(forRPM!$J33,'SC-New'!$D$91:$Z$126,COLUMN()-9,FALSE)</f>
        <v>0</v>
      </c>
      <c r="AA33" s="302">
        <f>VLOOKUP(forRPM!$J33,'SC-New'!$D$91:$Z$126,COLUMN()-9,FALSE)</f>
        <v>0</v>
      </c>
      <c r="AB33" s="302">
        <f>VLOOKUP(forRPM!$J33,'SC-New'!$D$91:$Z$126,COLUMN()-9,FALSE)</f>
        <v>0</v>
      </c>
      <c r="AC33" s="302">
        <f>VLOOKUP(forRPM!$J33,'SC-New'!$D$91:$Z$126,COLUMN()-9,FALSE)</f>
        <v>0</v>
      </c>
      <c r="AD33" s="302">
        <f>VLOOKUP(forRPM!$J33,'SC-New'!$D$91:$Z$126,COLUMN()-9,FALSE)</f>
        <v>0</v>
      </c>
      <c r="AE33" s="302">
        <f>VLOOKUP(forRPM!$J33,'SC-New'!$D$91:$Z$126,COLUMN()-9,FALSE)</f>
        <v>0</v>
      </c>
      <c r="AF33" s="340">
        <f t="shared" ref="AF33:AO42" si="10">VLOOKUP($J33,MeasOut,COLUMN()-17,FALSE)</f>
        <v>0</v>
      </c>
      <c r="AG33" s="340">
        <f t="shared" si="10"/>
        <v>0</v>
      </c>
      <c r="AH33" s="340">
        <f t="shared" si="10"/>
        <v>0</v>
      </c>
      <c r="AI33" s="340">
        <f t="shared" si="10"/>
        <v>0</v>
      </c>
      <c r="AJ33" s="340">
        <f t="shared" si="10"/>
        <v>0</v>
      </c>
      <c r="AK33" s="340">
        <f t="shared" si="10"/>
        <v>0</v>
      </c>
      <c r="AL33" s="340">
        <f t="shared" si="10"/>
        <v>0</v>
      </c>
      <c r="AM33" s="340">
        <f t="shared" si="10"/>
        <v>0</v>
      </c>
      <c r="AN33" s="340">
        <f t="shared" si="10"/>
        <v>0</v>
      </c>
      <c r="AO33" s="340">
        <f t="shared" si="10"/>
        <v>0</v>
      </c>
      <c r="AP33" s="340">
        <f t="shared" ref="AP33:BD42" si="11">VLOOKUP($J33,MeasOut,COLUMN()-17,FALSE)</f>
        <v>0</v>
      </c>
      <c r="AQ33" s="340">
        <f t="shared" si="11"/>
        <v>0</v>
      </c>
      <c r="AR33" s="340">
        <f t="shared" si="11"/>
        <v>0</v>
      </c>
      <c r="AS33" s="340">
        <f t="shared" si="11"/>
        <v>0</v>
      </c>
      <c r="AT33" s="340">
        <f t="shared" si="11"/>
        <v>0</v>
      </c>
      <c r="AU33" s="340">
        <f t="shared" si="11"/>
        <v>0</v>
      </c>
      <c r="AV33" s="340">
        <f t="shared" si="11"/>
        <v>0</v>
      </c>
      <c r="AW33" s="340">
        <f t="shared" si="11"/>
        <v>0</v>
      </c>
      <c r="AX33" s="340">
        <f t="shared" si="11"/>
        <v>0</v>
      </c>
      <c r="AY33" s="340">
        <f t="shared" si="11"/>
        <v>0</v>
      </c>
      <c r="AZ33" s="340">
        <f t="shared" si="11"/>
        <v>0</v>
      </c>
      <c r="BA33" s="340">
        <f t="shared" si="11"/>
        <v>0</v>
      </c>
      <c r="BB33" s="340">
        <f t="shared" si="11"/>
        <v>0</v>
      </c>
      <c r="BC33" s="340">
        <f t="shared" si="11"/>
        <v>0</v>
      </c>
      <c r="BD33" s="340">
        <f t="shared" si="11"/>
        <v>0</v>
      </c>
    </row>
    <row r="34" spans="1:56" ht="15">
      <c r="A34" s="105" t="str">
        <f>VLOOKUP(CONCATENATE(C34,"-",B34),[1]!ACHIEV,2,FALSE)</f>
        <v>LO20Fast</v>
      </c>
      <c r="B34" s="105" t="s">
        <v>41</v>
      </c>
      <c r="C34" s="105" t="s">
        <v>975</v>
      </c>
      <c r="D34" s="105" t="s">
        <v>244</v>
      </c>
      <c r="E34" s="105" t="s">
        <v>974</v>
      </c>
      <c r="F34" s="125">
        <f t="shared" si="1"/>
        <v>0</v>
      </c>
      <c r="G34" s="126">
        <f t="shared" si="2"/>
        <v>0</v>
      </c>
      <c r="H34" s="126">
        <f t="shared" si="3"/>
        <v>9999</v>
      </c>
      <c r="I34" s="23" t="str">
        <f>'SC-New'!C122</f>
        <v>Lodging</v>
      </c>
      <c r="J34" s="23" t="str">
        <f>'SC-New'!D122</f>
        <v>Lighting Controls Interior-New-Lodging-Integrated</v>
      </c>
      <c r="K34" s="302">
        <f>VLOOKUP(forRPM!$J34,'SC-New'!$D$91:$Z$126,COLUMN()-9,FALSE)</f>
        <v>0</v>
      </c>
      <c r="L34" s="302">
        <f>VLOOKUP(forRPM!$J34,'SC-New'!$D$91:$Z$126,COLUMN()-9,FALSE)</f>
        <v>0</v>
      </c>
      <c r="M34" s="302">
        <f>VLOOKUP(forRPM!$J34,'SC-New'!$D$91:$Z$126,COLUMN()-9,FALSE)</f>
        <v>0</v>
      </c>
      <c r="N34" s="302">
        <f>VLOOKUP(forRPM!$J34,'SC-New'!$D$91:$Z$126,COLUMN()-9,FALSE)</f>
        <v>0</v>
      </c>
      <c r="O34" s="302">
        <f>VLOOKUP(forRPM!$J34,'SC-New'!$D$91:$Z$126,COLUMN()-9,FALSE)</f>
        <v>0</v>
      </c>
      <c r="P34" s="302">
        <f>VLOOKUP(forRPM!$J34,'SC-New'!$D$91:$Z$126,COLUMN()-9,FALSE)</f>
        <v>0</v>
      </c>
      <c r="Q34" s="302">
        <f>VLOOKUP(forRPM!$J34,'SC-New'!$D$91:$Z$126,COLUMN()-9,FALSE)</f>
        <v>0</v>
      </c>
      <c r="R34" s="302">
        <f>VLOOKUP(forRPM!$J34,'SC-New'!$D$91:$Z$126,COLUMN()-9,FALSE)</f>
        <v>0</v>
      </c>
      <c r="S34" s="302">
        <f>VLOOKUP(forRPM!$J34,'SC-New'!$D$91:$Z$126,COLUMN()-9,FALSE)</f>
        <v>0</v>
      </c>
      <c r="T34" s="302">
        <f>VLOOKUP(forRPM!$J34,'SC-New'!$D$91:$Z$126,COLUMN()-9,FALSE)</f>
        <v>0</v>
      </c>
      <c r="U34" s="302">
        <f>VLOOKUP(forRPM!$J34,'SC-New'!$D$91:$Z$126,COLUMN()-9,FALSE)</f>
        <v>0</v>
      </c>
      <c r="V34" s="302">
        <f>VLOOKUP(forRPM!$J34,'SC-New'!$D$91:$Z$126,COLUMN()-9,FALSE)</f>
        <v>0</v>
      </c>
      <c r="W34" s="302">
        <f>VLOOKUP(forRPM!$J34,'SC-New'!$D$91:$Z$126,COLUMN()-9,FALSE)</f>
        <v>0</v>
      </c>
      <c r="X34" s="302">
        <f>VLOOKUP(forRPM!$J34,'SC-New'!$D$91:$Z$126,COLUMN()-9,FALSE)</f>
        <v>0</v>
      </c>
      <c r="Y34" s="302">
        <f>VLOOKUP(forRPM!$J34,'SC-New'!$D$91:$Z$126,COLUMN()-9,FALSE)</f>
        <v>0</v>
      </c>
      <c r="Z34" s="302">
        <f>VLOOKUP(forRPM!$J34,'SC-New'!$D$91:$Z$126,COLUMN()-9,FALSE)</f>
        <v>0</v>
      </c>
      <c r="AA34" s="302">
        <f>VLOOKUP(forRPM!$J34,'SC-New'!$D$91:$Z$126,COLUMN()-9,FALSE)</f>
        <v>0</v>
      </c>
      <c r="AB34" s="302">
        <f>VLOOKUP(forRPM!$J34,'SC-New'!$D$91:$Z$126,COLUMN()-9,FALSE)</f>
        <v>0</v>
      </c>
      <c r="AC34" s="302">
        <f>VLOOKUP(forRPM!$J34,'SC-New'!$D$91:$Z$126,COLUMN()-9,FALSE)</f>
        <v>0</v>
      </c>
      <c r="AD34" s="302">
        <f>VLOOKUP(forRPM!$J34,'SC-New'!$D$91:$Z$126,COLUMN()-9,FALSE)</f>
        <v>0</v>
      </c>
      <c r="AE34" s="302">
        <f>VLOOKUP(forRPM!$J34,'SC-New'!$D$91:$Z$126,COLUMN()-9,FALSE)</f>
        <v>0</v>
      </c>
      <c r="AF34" s="340">
        <f t="shared" si="10"/>
        <v>0</v>
      </c>
      <c r="AG34" s="340">
        <f t="shared" si="10"/>
        <v>0</v>
      </c>
      <c r="AH34" s="340">
        <f t="shared" si="10"/>
        <v>0</v>
      </c>
      <c r="AI34" s="340">
        <f t="shared" si="10"/>
        <v>0</v>
      </c>
      <c r="AJ34" s="340">
        <f t="shared" si="10"/>
        <v>0</v>
      </c>
      <c r="AK34" s="340">
        <f t="shared" si="10"/>
        <v>0</v>
      </c>
      <c r="AL34" s="340">
        <f t="shared" si="10"/>
        <v>0</v>
      </c>
      <c r="AM34" s="340">
        <f t="shared" si="10"/>
        <v>0</v>
      </c>
      <c r="AN34" s="340">
        <f t="shared" si="10"/>
        <v>0</v>
      </c>
      <c r="AO34" s="340">
        <f t="shared" si="10"/>
        <v>0</v>
      </c>
      <c r="AP34" s="340">
        <f t="shared" si="11"/>
        <v>0</v>
      </c>
      <c r="AQ34" s="340">
        <f t="shared" si="11"/>
        <v>0</v>
      </c>
      <c r="AR34" s="340">
        <f t="shared" si="11"/>
        <v>0</v>
      </c>
      <c r="AS34" s="340">
        <f t="shared" si="11"/>
        <v>0</v>
      </c>
      <c r="AT34" s="340">
        <f t="shared" si="11"/>
        <v>0</v>
      </c>
      <c r="AU34" s="340">
        <f t="shared" si="11"/>
        <v>0</v>
      </c>
      <c r="AV34" s="340">
        <f t="shared" si="11"/>
        <v>0</v>
      </c>
      <c r="AW34" s="340">
        <f t="shared" si="11"/>
        <v>0</v>
      </c>
      <c r="AX34" s="340">
        <f t="shared" si="11"/>
        <v>0</v>
      </c>
      <c r="AY34" s="340">
        <f t="shared" si="11"/>
        <v>0</v>
      </c>
      <c r="AZ34" s="340">
        <f t="shared" si="11"/>
        <v>0</v>
      </c>
      <c r="BA34" s="340">
        <f t="shared" si="11"/>
        <v>0</v>
      </c>
      <c r="BB34" s="340">
        <f t="shared" si="11"/>
        <v>0</v>
      </c>
      <c r="BC34" s="340">
        <f t="shared" si="11"/>
        <v>0</v>
      </c>
      <c r="BD34" s="340">
        <f t="shared" si="11"/>
        <v>0</v>
      </c>
    </row>
    <row r="35" spans="1:56" ht="15">
      <c r="A35" s="105" t="str">
        <f>VLOOKUP(CONCATENATE(C35,"-",B35),[1]!ACHIEV,2,FALSE)</f>
        <v>LO20Fast</v>
      </c>
      <c r="B35" s="105" t="s">
        <v>41</v>
      </c>
      <c r="C35" s="105" t="s">
        <v>975</v>
      </c>
      <c r="D35" s="105" t="s">
        <v>244</v>
      </c>
      <c r="E35" s="105" t="s">
        <v>974</v>
      </c>
      <c r="F35" s="125">
        <f t="shared" ref="F35:F66" si="12">VLOOKUP(J35,MeasOut,14,FALSE)</f>
        <v>0</v>
      </c>
      <c r="G35" s="126">
        <f t="shared" ref="G35:G66" si="13">VLOOKUP(J35,MeasOut,3,FALSE)</f>
        <v>0</v>
      </c>
      <c r="H35" s="126">
        <f t="shared" ref="H35:H66" si="14">VLOOKUP(J35,MeasOut,11,FALSE)</f>
        <v>9999</v>
      </c>
      <c r="I35" s="23" t="str">
        <f>'SC-New'!C123</f>
        <v>Hospital</v>
      </c>
      <c r="J35" s="23" t="str">
        <f>'SC-New'!D123</f>
        <v>Lighting Controls Interior-New-Hospital-Integrated</v>
      </c>
      <c r="K35" s="302">
        <f>VLOOKUP(forRPM!$J35,'SC-New'!$D$91:$Z$126,COLUMN()-9,FALSE)</f>
        <v>0</v>
      </c>
      <c r="L35" s="302">
        <f>VLOOKUP(forRPM!$J35,'SC-New'!$D$91:$Z$126,COLUMN()-9,FALSE)</f>
        <v>0</v>
      </c>
      <c r="M35" s="302">
        <f>VLOOKUP(forRPM!$J35,'SC-New'!$D$91:$Z$126,COLUMN()-9,FALSE)</f>
        <v>0</v>
      </c>
      <c r="N35" s="302">
        <f>VLOOKUP(forRPM!$J35,'SC-New'!$D$91:$Z$126,COLUMN()-9,FALSE)</f>
        <v>0</v>
      </c>
      <c r="O35" s="302">
        <f>VLOOKUP(forRPM!$J35,'SC-New'!$D$91:$Z$126,COLUMN()-9,FALSE)</f>
        <v>0</v>
      </c>
      <c r="P35" s="302">
        <f>VLOOKUP(forRPM!$J35,'SC-New'!$D$91:$Z$126,COLUMN()-9,FALSE)</f>
        <v>0</v>
      </c>
      <c r="Q35" s="302">
        <f>VLOOKUP(forRPM!$J35,'SC-New'!$D$91:$Z$126,COLUMN()-9,FALSE)</f>
        <v>0</v>
      </c>
      <c r="R35" s="302">
        <f>VLOOKUP(forRPM!$J35,'SC-New'!$D$91:$Z$126,COLUMN()-9,FALSE)</f>
        <v>0</v>
      </c>
      <c r="S35" s="302">
        <f>VLOOKUP(forRPM!$J35,'SC-New'!$D$91:$Z$126,COLUMN()-9,FALSE)</f>
        <v>0</v>
      </c>
      <c r="T35" s="302">
        <f>VLOOKUP(forRPM!$J35,'SC-New'!$D$91:$Z$126,COLUMN()-9,FALSE)</f>
        <v>0</v>
      </c>
      <c r="U35" s="302">
        <f>VLOOKUP(forRPM!$J35,'SC-New'!$D$91:$Z$126,COLUMN()-9,FALSE)</f>
        <v>0</v>
      </c>
      <c r="V35" s="302">
        <f>VLOOKUP(forRPM!$J35,'SC-New'!$D$91:$Z$126,COLUMN()-9,FALSE)</f>
        <v>0</v>
      </c>
      <c r="W35" s="302">
        <f>VLOOKUP(forRPM!$J35,'SC-New'!$D$91:$Z$126,COLUMN()-9,FALSE)</f>
        <v>0</v>
      </c>
      <c r="X35" s="302">
        <f>VLOOKUP(forRPM!$J35,'SC-New'!$D$91:$Z$126,COLUMN()-9,FALSE)</f>
        <v>0</v>
      </c>
      <c r="Y35" s="302">
        <f>VLOOKUP(forRPM!$J35,'SC-New'!$D$91:$Z$126,COLUMN()-9,FALSE)</f>
        <v>0</v>
      </c>
      <c r="Z35" s="302">
        <f>VLOOKUP(forRPM!$J35,'SC-New'!$D$91:$Z$126,COLUMN()-9,FALSE)</f>
        <v>0</v>
      </c>
      <c r="AA35" s="302">
        <f>VLOOKUP(forRPM!$J35,'SC-New'!$D$91:$Z$126,COLUMN()-9,FALSE)</f>
        <v>0</v>
      </c>
      <c r="AB35" s="302">
        <f>VLOOKUP(forRPM!$J35,'SC-New'!$D$91:$Z$126,COLUMN()-9,FALSE)</f>
        <v>0</v>
      </c>
      <c r="AC35" s="302">
        <f>VLOOKUP(forRPM!$J35,'SC-New'!$D$91:$Z$126,COLUMN()-9,FALSE)</f>
        <v>0</v>
      </c>
      <c r="AD35" s="302">
        <f>VLOOKUP(forRPM!$J35,'SC-New'!$D$91:$Z$126,COLUMN()-9,FALSE)</f>
        <v>0</v>
      </c>
      <c r="AE35" s="302">
        <f>VLOOKUP(forRPM!$J35,'SC-New'!$D$91:$Z$126,COLUMN()-9,FALSE)</f>
        <v>0</v>
      </c>
      <c r="AF35" s="340">
        <f t="shared" si="10"/>
        <v>0</v>
      </c>
      <c r="AG35" s="340">
        <f t="shared" si="10"/>
        <v>0</v>
      </c>
      <c r="AH35" s="340">
        <f t="shared" si="10"/>
        <v>0</v>
      </c>
      <c r="AI35" s="340">
        <f t="shared" si="10"/>
        <v>0</v>
      </c>
      <c r="AJ35" s="340">
        <f t="shared" si="10"/>
        <v>0</v>
      </c>
      <c r="AK35" s="340">
        <f t="shared" si="10"/>
        <v>0</v>
      </c>
      <c r="AL35" s="340">
        <f t="shared" si="10"/>
        <v>0</v>
      </c>
      <c r="AM35" s="340">
        <f t="shared" si="10"/>
        <v>0</v>
      </c>
      <c r="AN35" s="340">
        <f t="shared" si="10"/>
        <v>0</v>
      </c>
      <c r="AO35" s="340">
        <f t="shared" si="10"/>
        <v>0</v>
      </c>
      <c r="AP35" s="340">
        <f t="shared" si="11"/>
        <v>0</v>
      </c>
      <c r="AQ35" s="340">
        <f t="shared" si="11"/>
        <v>0</v>
      </c>
      <c r="AR35" s="340">
        <f t="shared" si="11"/>
        <v>0</v>
      </c>
      <c r="AS35" s="340">
        <f t="shared" si="11"/>
        <v>0</v>
      </c>
      <c r="AT35" s="340">
        <f t="shared" si="11"/>
        <v>0</v>
      </c>
      <c r="AU35" s="340">
        <f t="shared" si="11"/>
        <v>0</v>
      </c>
      <c r="AV35" s="340">
        <f t="shared" si="11"/>
        <v>0</v>
      </c>
      <c r="AW35" s="340">
        <f t="shared" si="11"/>
        <v>0</v>
      </c>
      <c r="AX35" s="340">
        <f t="shared" si="11"/>
        <v>0</v>
      </c>
      <c r="AY35" s="340">
        <f t="shared" si="11"/>
        <v>0</v>
      </c>
      <c r="AZ35" s="340">
        <f t="shared" si="11"/>
        <v>0</v>
      </c>
      <c r="BA35" s="340">
        <f t="shared" si="11"/>
        <v>0</v>
      </c>
      <c r="BB35" s="340">
        <f t="shared" si="11"/>
        <v>0</v>
      </c>
      <c r="BC35" s="340">
        <f t="shared" si="11"/>
        <v>0</v>
      </c>
      <c r="BD35" s="340">
        <f t="shared" si="11"/>
        <v>0</v>
      </c>
    </row>
    <row r="36" spans="1:56" ht="15">
      <c r="A36" s="105" t="str">
        <f>VLOOKUP(CONCATENATE(C36,"-",B36),[1]!ACHIEV,2,FALSE)</f>
        <v>LO20Fast</v>
      </c>
      <c r="B36" s="105" t="s">
        <v>41</v>
      </c>
      <c r="C36" s="105" t="s">
        <v>975</v>
      </c>
      <c r="D36" s="105" t="s">
        <v>244</v>
      </c>
      <c r="E36" s="105" t="s">
        <v>974</v>
      </c>
      <c r="F36" s="125">
        <f t="shared" si="12"/>
        <v>0</v>
      </c>
      <c r="G36" s="126">
        <f t="shared" si="13"/>
        <v>0</v>
      </c>
      <c r="H36" s="126">
        <f t="shared" si="14"/>
        <v>9999</v>
      </c>
      <c r="I36" s="23" t="str">
        <f>'SC-New'!C124</f>
        <v>Residential Care</v>
      </c>
      <c r="J36" s="23" t="str">
        <f>'SC-New'!D124</f>
        <v>Lighting Controls Interior-New-Residential Care-Integrated</v>
      </c>
      <c r="K36" s="302">
        <f>VLOOKUP(forRPM!$J36,'SC-New'!$D$91:$Z$126,COLUMN()-9,FALSE)</f>
        <v>0</v>
      </c>
      <c r="L36" s="302">
        <f>VLOOKUP(forRPM!$J36,'SC-New'!$D$91:$Z$126,COLUMN()-9,FALSE)</f>
        <v>0</v>
      </c>
      <c r="M36" s="302">
        <f>VLOOKUP(forRPM!$J36,'SC-New'!$D$91:$Z$126,COLUMN()-9,FALSE)</f>
        <v>0</v>
      </c>
      <c r="N36" s="302">
        <f>VLOOKUP(forRPM!$J36,'SC-New'!$D$91:$Z$126,COLUMN()-9,FALSE)</f>
        <v>0</v>
      </c>
      <c r="O36" s="302">
        <f>VLOOKUP(forRPM!$J36,'SC-New'!$D$91:$Z$126,COLUMN()-9,FALSE)</f>
        <v>0</v>
      </c>
      <c r="P36" s="302">
        <f>VLOOKUP(forRPM!$J36,'SC-New'!$D$91:$Z$126,COLUMN()-9,FALSE)</f>
        <v>0</v>
      </c>
      <c r="Q36" s="302">
        <f>VLOOKUP(forRPM!$J36,'SC-New'!$D$91:$Z$126,COLUMN()-9,FALSE)</f>
        <v>0</v>
      </c>
      <c r="R36" s="302">
        <f>VLOOKUP(forRPM!$J36,'SC-New'!$D$91:$Z$126,COLUMN()-9,FALSE)</f>
        <v>0</v>
      </c>
      <c r="S36" s="302">
        <f>VLOOKUP(forRPM!$J36,'SC-New'!$D$91:$Z$126,COLUMN()-9,FALSE)</f>
        <v>0</v>
      </c>
      <c r="T36" s="302">
        <f>VLOOKUP(forRPM!$J36,'SC-New'!$D$91:$Z$126,COLUMN()-9,FALSE)</f>
        <v>0</v>
      </c>
      <c r="U36" s="302">
        <f>VLOOKUP(forRPM!$J36,'SC-New'!$D$91:$Z$126,COLUMN()-9,FALSE)</f>
        <v>0</v>
      </c>
      <c r="V36" s="302">
        <f>VLOOKUP(forRPM!$J36,'SC-New'!$D$91:$Z$126,COLUMN()-9,FALSE)</f>
        <v>0</v>
      </c>
      <c r="W36" s="302">
        <f>VLOOKUP(forRPM!$J36,'SC-New'!$D$91:$Z$126,COLUMN()-9,FALSE)</f>
        <v>0</v>
      </c>
      <c r="X36" s="302">
        <f>VLOOKUP(forRPM!$J36,'SC-New'!$D$91:$Z$126,COLUMN()-9,FALSE)</f>
        <v>0</v>
      </c>
      <c r="Y36" s="302">
        <f>VLOOKUP(forRPM!$J36,'SC-New'!$D$91:$Z$126,COLUMN()-9,FALSE)</f>
        <v>0</v>
      </c>
      <c r="Z36" s="302">
        <f>VLOOKUP(forRPM!$J36,'SC-New'!$D$91:$Z$126,COLUMN()-9,FALSE)</f>
        <v>0</v>
      </c>
      <c r="AA36" s="302">
        <f>VLOOKUP(forRPM!$J36,'SC-New'!$D$91:$Z$126,COLUMN()-9,FALSE)</f>
        <v>0</v>
      </c>
      <c r="AB36" s="302">
        <f>VLOOKUP(forRPM!$J36,'SC-New'!$D$91:$Z$126,COLUMN()-9,FALSE)</f>
        <v>0</v>
      </c>
      <c r="AC36" s="302">
        <f>VLOOKUP(forRPM!$J36,'SC-New'!$D$91:$Z$126,COLUMN()-9,FALSE)</f>
        <v>0</v>
      </c>
      <c r="AD36" s="302">
        <f>VLOOKUP(forRPM!$J36,'SC-New'!$D$91:$Z$126,COLUMN()-9,FALSE)</f>
        <v>0</v>
      </c>
      <c r="AE36" s="302">
        <f>VLOOKUP(forRPM!$J36,'SC-New'!$D$91:$Z$126,COLUMN()-9,FALSE)</f>
        <v>0</v>
      </c>
      <c r="AF36" s="340">
        <f t="shared" si="10"/>
        <v>0</v>
      </c>
      <c r="AG36" s="340">
        <f t="shared" si="10"/>
        <v>0</v>
      </c>
      <c r="AH36" s="340">
        <f t="shared" si="10"/>
        <v>0</v>
      </c>
      <c r="AI36" s="340">
        <f t="shared" si="10"/>
        <v>0</v>
      </c>
      <c r="AJ36" s="340">
        <f t="shared" si="10"/>
        <v>0</v>
      </c>
      <c r="AK36" s="340">
        <f t="shared" si="10"/>
        <v>0</v>
      </c>
      <c r="AL36" s="340">
        <f t="shared" si="10"/>
        <v>0</v>
      </c>
      <c r="AM36" s="340">
        <f t="shared" si="10"/>
        <v>0</v>
      </c>
      <c r="AN36" s="340">
        <f t="shared" si="10"/>
        <v>0</v>
      </c>
      <c r="AO36" s="340">
        <f t="shared" si="10"/>
        <v>0</v>
      </c>
      <c r="AP36" s="340">
        <f t="shared" si="11"/>
        <v>0</v>
      </c>
      <c r="AQ36" s="340">
        <f t="shared" si="11"/>
        <v>0</v>
      </c>
      <c r="AR36" s="340">
        <f t="shared" si="11"/>
        <v>0</v>
      </c>
      <c r="AS36" s="340">
        <f t="shared" si="11"/>
        <v>0</v>
      </c>
      <c r="AT36" s="340">
        <f t="shared" si="11"/>
        <v>0</v>
      </c>
      <c r="AU36" s="340">
        <f t="shared" si="11"/>
        <v>0</v>
      </c>
      <c r="AV36" s="340">
        <f t="shared" si="11"/>
        <v>0</v>
      </c>
      <c r="AW36" s="340">
        <f t="shared" si="11"/>
        <v>0</v>
      </c>
      <c r="AX36" s="340">
        <f t="shared" si="11"/>
        <v>0</v>
      </c>
      <c r="AY36" s="340">
        <f t="shared" si="11"/>
        <v>0</v>
      </c>
      <c r="AZ36" s="340">
        <f t="shared" si="11"/>
        <v>0</v>
      </c>
      <c r="BA36" s="340">
        <f t="shared" si="11"/>
        <v>0</v>
      </c>
      <c r="BB36" s="340">
        <f t="shared" si="11"/>
        <v>0</v>
      </c>
      <c r="BC36" s="340">
        <f t="shared" si="11"/>
        <v>0</v>
      </c>
      <c r="BD36" s="340">
        <f t="shared" si="11"/>
        <v>0</v>
      </c>
    </row>
    <row r="37" spans="1:56" ht="15">
      <c r="A37" s="105" t="str">
        <f>VLOOKUP(CONCATENATE(C37,"-",B37),[1]!ACHIEV,2,FALSE)</f>
        <v>LO20Fast</v>
      </c>
      <c r="B37" s="105" t="s">
        <v>41</v>
      </c>
      <c r="C37" s="105" t="s">
        <v>975</v>
      </c>
      <c r="D37" s="105" t="s">
        <v>244</v>
      </c>
      <c r="E37" s="105" t="s">
        <v>974</v>
      </c>
      <c r="F37" s="125">
        <f t="shared" si="12"/>
        <v>0</v>
      </c>
      <c r="G37" s="126">
        <f t="shared" si="13"/>
        <v>0</v>
      </c>
      <c r="H37" s="126">
        <f t="shared" si="14"/>
        <v>9999</v>
      </c>
      <c r="I37" s="23" t="str">
        <f>'SC-New'!C125</f>
        <v>Assembly</v>
      </c>
      <c r="J37" s="23" t="str">
        <f>'SC-New'!D125</f>
        <v>Lighting Controls Interior-New-Assembly-Integrated</v>
      </c>
      <c r="K37" s="302">
        <f>VLOOKUP(forRPM!$J37,'SC-New'!$D$91:$Z$126,COLUMN()-9,FALSE)</f>
        <v>0</v>
      </c>
      <c r="L37" s="302">
        <f>VLOOKUP(forRPM!$J37,'SC-New'!$D$91:$Z$126,COLUMN()-9,FALSE)</f>
        <v>0</v>
      </c>
      <c r="M37" s="302">
        <f>VLOOKUP(forRPM!$J37,'SC-New'!$D$91:$Z$126,COLUMN()-9,FALSE)</f>
        <v>0</v>
      </c>
      <c r="N37" s="302">
        <f>VLOOKUP(forRPM!$J37,'SC-New'!$D$91:$Z$126,COLUMN()-9,FALSE)</f>
        <v>0</v>
      </c>
      <c r="O37" s="302">
        <f>VLOOKUP(forRPM!$J37,'SC-New'!$D$91:$Z$126,COLUMN()-9,FALSE)</f>
        <v>0</v>
      </c>
      <c r="P37" s="302">
        <f>VLOOKUP(forRPM!$J37,'SC-New'!$D$91:$Z$126,COLUMN()-9,FALSE)</f>
        <v>0</v>
      </c>
      <c r="Q37" s="302">
        <f>VLOOKUP(forRPM!$J37,'SC-New'!$D$91:$Z$126,COLUMN()-9,FALSE)</f>
        <v>0</v>
      </c>
      <c r="R37" s="302">
        <f>VLOOKUP(forRPM!$J37,'SC-New'!$D$91:$Z$126,COLUMN()-9,FALSE)</f>
        <v>0</v>
      </c>
      <c r="S37" s="302">
        <f>VLOOKUP(forRPM!$J37,'SC-New'!$D$91:$Z$126,COLUMN()-9,FALSE)</f>
        <v>0</v>
      </c>
      <c r="T37" s="302">
        <f>VLOOKUP(forRPM!$J37,'SC-New'!$D$91:$Z$126,COLUMN()-9,FALSE)</f>
        <v>0</v>
      </c>
      <c r="U37" s="302">
        <f>VLOOKUP(forRPM!$J37,'SC-New'!$D$91:$Z$126,COLUMN()-9,FALSE)</f>
        <v>0</v>
      </c>
      <c r="V37" s="302">
        <f>VLOOKUP(forRPM!$J37,'SC-New'!$D$91:$Z$126,COLUMN()-9,FALSE)</f>
        <v>0</v>
      </c>
      <c r="W37" s="302">
        <f>VLOOKUP(forRPM!$J37,'SC-New'!$D$91:$Z$126,COLUMN()-9,FALSE)</f>
        <v>0</v>
      </c>
      <c r="X37" s="302">
        <f>VLOOKUP(forRPM!$J37,'SC-New'!$D$91:$Z$126,COLUMN()-9,FALSE)</f>
        <v>0</v>
      </c>
      <c r="Y37" s="302">
        <f>VLOOKUP(forRPM!$J37,'SC-New'!$D$91:$Z$126,COLUMN()-9,FALSE)</f>
        <v>0</v>
      </c>
      <c r="Z37" s="302">
        <f>VLOOKUP(forRPM!$J37,'SC-New'!$D$91:$Z$126,COLUMN()-9,FALSE)</f>
        <v>0</v>
      </c>
      <c r="AA37" s="302">
        <f>VLOOKUP(forRPM!$J37,'SC-New'!$D$91:$Z$126,COLUMN()-9,FALSE)</f>
        <v>0</v>
      </c>
      <c r="AB37" s="302">
        <f>VLOOKUP(forRPM!$J37,'SC-New'!$D$91:$Z$126,COLUMN()-9,FALSE)</f>
        <v>0</v>
      </c>
      <c r="AC37" s="302">
        <f>VLOOKUP(forRPM!$J37,'SC-New'!$D$91:$Z$126,COLUMN()-9,FALSE)</f>
        <v>0</v>
      </c>
      <c r="AD37" s="302">
        <f>VLOOKUP(forRPM!$J37,'SC-New'!$D$91:$Z$126,COLUMN()-9,FALSE)</f>
        <v>0</v>
      </c>
      <c r="AE37" s="302">
        <f>VLOOKUP(forRPM!$J37,'SC-New'!$D$91:$Z$126,COLUMN()-9,FALSE)</f>
        <v>0</v>
      </c>
      <c r="AF37" s="340">
        <f t="shared" si="10"/>
        <v>0</v>
      </c>
      <c r="AG37" s="340">
        <f t="shared" si="10"/>
        <v>0</v>
      </c>
      <c r="AH37" s="340">
        <f t="shared" si="10"/>
        <v>0</v>
      </c>
      <c r="AI37" s="340">
        <f t="shared" si="10"/>
        <v>0</v>
      </c>
      <c r="AJ37" s="340">
        <f t="shared" si="10"/>
        <v>0</v>
      </c>
      <c r="AK37" s="340">
        <f t="shared" si="10"/>
        <v>0</v>
      </c>
      <c r="AL37" s="340">
        <f t="shared" si="10"/>
        <v>0</v>
      </c>
      <c r="AM37" s="340">
        <f t="shared" si="10"/>
        <v>0</v>
      </c>
      <c r="AN37" s="340">
        <f t="shared" si="10"/>
        <v>0</v>
      </c>
      <c r="AO37" s="340">
        <f t="shared" si="10"/>
        <v>0</v>
      </c>
      <c r="AP37" s="340">
        <f t="shared" si="11"/>
        <v>0</v>
      </c>
      <c r="AQ37" s="340">
        <f t="shared" si="11"/>
        <v>0</v>
      </c>
      <c r="AR37" s="340">
        <f t="shared" si="11"/>
        <v>0</v>
      </c>
      <c r="AS37" s="340">
        <f t="shared" si="11"/>
        <v>0</v>
      </c>
      <c r="AT37" s="340">
        <f t="shared" si="11"/>
        <v>0</v>
      </c>
      <c r="AU37" s="340">
        <f t="shared" si="11"/>
        <v>0</v>
      </c>
      <c r="AV37" s="340">
        <f t="shared" si="11"/>
        <v>0</v>
      </c>
      <c r="AW37" s="340">
        <f t="shared" si="11"/>
        <v>0</v>
      </c>
      <c r="AX37" s="340">
        <f t="shared" si="11"/>
        <v>0</v>
      </c>
      <c r="AY37" s="340">
        <f t="shared" si="11"/>
        <v>0</v>
      </c>
      <c r="AZ37" s="340">
        <f t="shared" si="11"/>
        <v>0</v>
      </c>
      <c r="BA37" s="340">
        <f t="shared" si="11"/>
        <v>0</v>
      </c>
      <c r="BB37" s="340">
        <f t="shared" si="11"/>
        <v>0</v>
      </c>
      <c r="BC37" s="340">
        <f t="shared" si="11"/>
        <v>0</v>
      </c>
      <c r="BD37" s="340">
        <f t="shared" si="11"/>
        <v>0</v>
      </c>
    </row>
    <row r="38" spans="1:56" ht="15">
      <c r="A38" s="105" t="str">
        <f>VLOOKUP(CONCATENATE(C38,"-",B38),[1]!ACHIEV,2,FALSE)</f>
        <v>LO20Fast</v>
      </c>
      <c r="B38" s="105" t="s">
        <v>41</v>
      </c>
      <c r="C38" s="105" t="s">
        <v>975</v>
      </c>
      <c r="D38" s="105" t="s">
        <v>244</v>
      </c>
      <c r="E38" s="105" t="s">
        <v>974</v>
      </c>
      <c r="F38" s="125">
        <f t="shared" si="12"/>
        <v>9.7028806217935581E-2</v>
      </c>
      <c r="G38" s="126">
        <f t="shared" si="13"/>
        <v>609.63554976525836</v>
      </c>
      <c r="H38" s="126">
        <f t="shared" si="14"/>
        <v>101.56667884867358</v>
      </c>
      <c r="I38" s="23" t="str">
        <f>'SC-New'!C126</f>
        <v>Other</v>
      </c>
      <c r="J38" s="23" t="str">
        <f>'SC-New'!D126</f>
        <v>Lighting Controls Interior-New-Other-Integrated</v>
      </c>
      <c r="K38" s="302">
        <f>VLOOKUP(forRPM!$J38,'SC-New'!$D$91:$Z$126,COLUMN()-9,FALSE)</f>
        <v>5.3882245851596773E-3</v>
      </c>
      <c r="L38" s="302">
        <f>VLOOKUP(forRPM!$J38,'SC-New'!$D$91:$Z$126,COLUMN()-9,FALSE)</f>
        <v>7.3025818409182203E-3</v>
      </c>
      <c r="M38" s="302">
        <f>VLOOKUP(forRPM!$J38,'SC-New'!$D$91:$Z$126,COLUMN()-9,FALSE)</f>
        <v>9.6820553716206754E-3</v>
      </c>
      <c r="N38" s="302">
        <f>VLOOKUP(forRPM!$J38,'SC-New'!$D$91:$Z$126,COLUMN()-9,FALSE)</f>
        <v>1.3563301541978066E-2</v>
      </c>
      <c r="O38" s="302">
        <f>VLOOKUP(forRPM!$J38,'SC-New'!$D$91:$Z$126,COLUMN()-9,FALSE)</f>
        <v>1.4756990246913404E-2</v>
      </c>
      <c r="P38" s="302">
        <f>VLOOKUP(forRPM!$J38,'SC-New'!$D$91:$Z$126,COLUMN()-9,FALSE)</f>
        <v>1.3150668275082203E-2</v>
      </c>
      <c r="Q38" s="302">
        <f>VLOOKUP(forRPM!$J38,'SC-New'!$D$91:$Z$126,COLUMN()-9,FALSE)</f>
        <v>1.7791859409859799E-2</v>
      </c>
      <c r="R38" s="302">
        <f>VLOOKUP(forRPM!$J38,'SC-New'!$D$91:$Z$126,COLUMN()-9,FALSE)</f>
        <v>1.6234358638263877E-2</v>
      </c>
      <c r="S38" s="302">
        <f>VLOOKUP(forRPM!$J38,'SC-New'!$D$91:$Z$126,COLUMN()-9,FALSE)</f>
        <v>1.6314848298317502E-2</v>
      </c>
      <c r="T38" s="302">
        <f>VLOOKUP(forRPM!$J38,'SC-New'!$D$91:$Z$126,COLUMN()-9,FALSE)</f>
        <v>1.8873477245336397E-2</v>
      </c>
      <c r="U38" s="302">
        <f>VLOOKUP(forRPM!$J38,'SC-New'!$D$91:$Z$126,COLUMN()-9,FALSE)</f>
        <v>1.9252533029307288E-2</v>
      </c>
      <c r="V38" s="302">
        <f>VLOOKUP(forRPM!$J38,'SC-New'!$D$91:$Z$126,COLUMN()-9,FALSE)</f>
        <v>2.1361008872488471E-2</v>
      </c>
      <c r="W38" s="302">
        <f>VLOOKUP(forRPM!$J38,'SC-New'!$D$91:$Z$126,COLUMN()-9,FALSE)</f>
        <v>2.3645939337164589E-2</v>
      </c>
      <c r="X38" s="302">
        <f>VLOOKUP(forRPM!$J38,'SC-New'!$D$91:$Z$126,COLUMN()-9,FALSE)</f>
        <v>2.1762120993515984E-2</v>
      </c>
      <c r="Y38" s="302">
        <f>VLOOKUP(forRPM!$J38,'SC-New'!$D$91:$Z$126,COLUMN()-9,FALSE)</f>
        <v>2.3796740634353955E-2</v>
      </c>
      <c r="Z38" s="302">
        <f>VLOOKUP(forRPM!$J38,'SC-New'!$D$91:$Z$126,COLUMN()-9,FALSE)</f>
        <v>2.3379705201217887E-2</v>
      </c>
      <c r="AA38" s="302">
        <f>VLOOKUP(forRPM!$J38,'SC-New'!$D$91:$Z$126,COLUMN()-9,FALSE)</f>
        <v>2.3085913793442225E-2</v>
      </c>
      <c r="AB38" s="302">
        <f>VLOOKUP(forRPM!$J38,'SC-New'!$D$91:$Z$126,COLUMN()-9,FALSE)</f>
        <v>2.1729306369763491E-2</v>
      </c>
      <c r="AC38" s="302">
        <f>VLOOKUP(forRPM!$J38,'SC-New'!$D$91:$Z$126,COLUMN()-9,FALSE)</f>
        <v>2.148555531566353E-2</v>
      </c>
      <c r="AD38" s="302">
        <f>VLOOKUP(forRPM!$J38,'SC-New'!$D$91:$Z$126,COLUMN()-9,FALSE)</f>
        <v>2.2568136808446729E-2</v>
      </c>
      <c r="AE38" s="302">
        <f>VLOOKUP(forRPM!$J38,'SC-New'!$D$91:$Z$126,COLUMN()-9,FALSE)</f>
        <v>0.35512532580881395</v>
      </c>
      <c r="AF38" s="340">
        <f t="shared" si="10"/>
        <v>37.830395177007958</v>
      </c>
      <c r="AG38" s="340">
        <f t="shared" si="10"/>
        <v>35.019716800159671</v>
      </c>
      <c r="AH38" s="340">
        <f t="shared" si="10"/>
        <v>40.363792015452027</v>
      </c>
      <c r="AI38" s="340">
        <f t="shared" si="10"/>
        <v>36.617782686875962</v>
      </c>
      <c r="AJ38" s="340">
        <f t="shared" si="10"/>
        <v>37.488644465013493</v>
      </c>
      <c r="AK38" s="340">
        <f t="shared" si="10"/>
        <v>37.419689872478791</v>
      </c>
      <c r="AL38" s="340">
        <f t="shared" si="10"/>
        <v>36.290956709368523</v>
      </c>
      <c r="AM38" s="340">
        <f t="shared" si="10"/>
        <v>39.250171242675798</v>
      </c>
      <c r="AN38" s="340">
        <f t="shared" si="10"/>
        <v>34.781066910491589</v>
      </c>
      <c r="AO38" s="340">
        <f t="shared" si="10"/>
        <v>39.268901187121244</v>
      </c>
      <c r="AP38" s="340">
        <f t="shared" si="11"/>
        <v>35.588867734657143</v>
      </c>
      <c r="AQ38" s="340">
        <f t="shared" si="11"/>
        <v>36.840799640753858</v>
      </c>
      <c r="AR38" s="340">
        <f t="shared" si="11"/>
        <v>0</v>
      </c>
      <c r="AS38" s="340">
        <f t="shared" si="11"/>
        <v>14.379616081127368</v>
      </c>
      <c r="AT38" s="340">
        <f t="shared" si="11"/>
        <v>12.659737274507194</v>
      </c>
      <c r="AU38" s="340">
        <f t="shared" si="11"/>
        <v>12.257777786937391</v>
      </c>
      <c r="AV38" s="340">
        <f t="shared" si="11"/>
        <v>13.557531454285888</v>
      </c>
      <c r="AW38" s="340">
        <f t="shared" si="11"/>
        <v>13.836364053795586</v>
      </c>
      <c r="AX38" s="340">
        <f t="shared" si="11"/>
        <v>12.633011109103897</v>
      </c>
      <c r="AY38" s="340">
        <f t="shared" si="11"/>
        <v>14.891057212066514</v>
      </c>
      <c r="AZ38" s="340">
        <f t="shared" si="11"/>
        <v>12.873945375792788</v>
      </c>
      <c r="BA38" s="340">
        <f t="shared" si="11"/>
        <v>14.768868284761449</v>
      </c>
      <c r="BB38" s="340">
        <f t="shared" si="11"/>
        <v>12.744894299023613</v>
      </c>
      <c r="BC38" s="340">
        <f t="shared" si="11"/>
        <v>13.995547054985042</v>
      </c>
      <c r="BD38" s="340">
        <f t="shared" si="11"/>
        <v>14.276415336815473</v>
      </c>
    </row>
    <row r="39" spans="1:56" ht="15">
      <c r="A39" s="105" t="str">
        <f>VLOOKUP(CONCATENATE(C39,"-",B39),[1]!ACHIEV,2,FALSE)</f>
        <v>LO20Fast</v>
      </c>
      <c r="B39" s="105" t="s">
        <v>200</v>
      </c>
      <c r="C39" s="105" t="s">
        <v>975</v>
      </c>
      <c r="D39" s="105" t="s">
        <v>244</v>
      </c>
      <c r="E39" s="105" t="s">
        <v>974</v>
      </c>
      <c r="F39" s="125">
        <f t="shared" si="12"/>
        <v>7.7434611809118828E-2</v>
      </c>
      <c r="G39" s="126">
        <f t="shared" si="13"/>
        <v>458.17514534455051</v>
      </c>
      <c r="H39" s="126">
        <f t="shared" si="14"/>
        <v>82.804520971996169</v>
      </c>
      <c r="I39" s="23" t="s">
        <v>42</v>
      </c>
      <c r="J39" s="23" t="s">
        <v>802</v>
      </c>
      <c r="K39" s="302">
        <f ca="1">VLOOKUP(forRPM!$J39,'SC-NR'!$D$134:$Y$169,COLUMN()-9,FALSE)</f>
        <v>5.9351561595332766E-2</v>
      </c>
      <c r="L39" s="302">
        <f ca="1">VLOOKUP(forRPM!$J39,'SC-NR'!$D$134:$Y$169,COLUMN()-9,FALSE)</f>
        <v>0.10525788042956175</v>
      </c>
      <c r="M39" s="302">
        <f ca="1">VLOOKUP(forRPM!$J39,'SC-NR'!$D$134:$Y$169,COLUMN()-9,FALSE)</f>
        <v>0.14072498133368522</v>
      </c>
      <c r="N39" s="302">
        <f ca="1">VLOOKUP(forRPM!$J39,'SC-NR'!$D$134:$Y$169,COLUMN()-9,FALSE)</f>
        <v>0.16808693391404736</v>
      </c>
      <c r="O39" s="302">
        <f ca="1">VLOOKUP(forRPM!$J39,'SC-NR'!$D$134:$Y$169,COLUMN()-9,FALSE)</f>
        <v>0.18915605848441633</v>
      </c>
      <c r="P39" s="302">
        <f ca="1">VLOOKUP(forRPM!$J39,'SC-NR'!$D$134:$Y$169,COLUMN()-9,FALSE)</f>
        <v>0.20533955562200054</v>
      </c>
      <c r="Q39" s="302">
        <f ca="1">VLOOKUP(forRPM!$J39,'SC-NR'!$D$134:$Y$169,COLUMN()-9,FALSE)</f>
        <v>0.217730064863421</v>
      </c>
      <c r="R39" s="302">
        <f ca="1">VLOOKUP(forRPM!$J39,'SC-NR'!$D$134:$Y$169,COLUMN()-9,FALSE)</f>
        <v>0.22717598030648434</v>
      </c>
      <c r="S39" s="302">
        <f ca="1">VLOOKUP(forRPM!$J39,'SC-NR'!$D$134:$Y$169,COLUMN()-9,FALSE)</f>
        <v>0.23433604817035347</v>
      </c>
      <c r="T39" s="302">
        <f ca="1">VLOOKUP(forRPM!$J39,'SC-NR'!$D$134:$Y$169,COLUMN()-9,FALSE)</f>
        <v>0.30780328678418556</v>
      </c>
      <c r="U39" s="302">
        <f ca="1">VLOOKUP(forRPM!$J39,'SC-NR'!$D$134:$Y$169,COLUMN()-9,FALSE)</f>
        <v>0.28708886981838039</v>
      </c>
      <c r="V39" s="302">
        <f ca="1">VLOOKUP(forRPM!$J39,'SC-NR'!$D$134:$Y$169,COLUMN()-9,FALSE)</f>
        <v>0.28273028991552607</v>
      </c>
      <c r="W39" s="302">
        <f ca="1">VLOOKUP(forRPM!$J39,'SC-NR'!$D$134:$Y$169,COLUMN()-9,FALSE)</f>
        <v>0.28456574135859791</v>
      </c>
      <c r="X39" s="302">
        <f ca="1">VLOOKUP(forRPM!$J39,'SC-NR'!$D$134:$Y$169,COLUMN()-9,FALSE)</f>
        <v>0.27984666120698709</v>
      </c>
      <c r="Y39" s="302">
        <f ca="1">VLOOKUP(forRPM!$J39,'SC-NR'!$D$134:$Y$169,COLUMN()-9,FALSE)</f>
        <v>0.27226843773559278</v>
      </c>
      <c r="Z39" s="302">
        <f ca="1">VLOOKUP(forRPM!$J39,'SC-NR'!$D$134:$Y$169,COLUMN()-9,FALSE)</f>
        <v>0.27539495732927521</v>
      </c>
      <c r="AA39" s="302">
        <f ca="1">VLOOKUP(forRPM!$J39,'SC-NR'!$D$134:$Y$169,COLUMN()-9,FALSE)</f>
        <v>0.270469810814776</v>
      </c>
      <c r="AB39" s="302">
        <f ca="1">VLOOKUP(forRPM!$J39,'SC-NR'!$D$134:$Y$169,COLUMN()-9,FALSE)</f>
        <v>0.26832703590032908</v>
      </c>
      <c r="AC39" s="302">
        <f ca="1">VLOOKUP(forRPM!$J39,'SC-NR'!$D$134:$Y$169,COLUMN()-9,FALSE)</f>
        <v>0.26879092706063162</v>
      </c>
      <c r="AD39" s="302">
        <f ca="1">VLOOKUP(forRPM!$J39,'SC-NR'!$D$134:$Y$169,COLUMN()-9,FALSE)</f>
        <v>0.2673750814281477</v>
      </c>
      <c r="AE39" s="302">
        <f>VLOOKUP(forRPM!$J39,'SC-NR'!$D$134:$Y$169,COLUMN()-9,FALSE)</f>
        <v>5.122046523253605</v>
      </c>
      <c r="AF39" s="340">
        <f t="shared" si="10"/>
        <v>27.909349937165857</v>
      </c>
      <c r="AG39" s="340">
        <f t="shared" si="10"/>
        <v>25.766216915733562</v>
      </c>
      <c r="AH39" s="340">
        <f t="shared" si="10"/>
        <v>29.540976170901079</v>
      </c>
      <c r="AI39" s="340">
        <f t="shared" si="10"/>
        <v>27.343182805656895</v>
      </c>
      <c r="AJ39" s="340">
        <f t="shared" si="10"/>
        <v>27.704753926952954</v>
      </c>
      <c r="AK39" s="340">
        <f t="shared" si="10"/>
        <v>27.710787883447619</v>
      </c>
      <c r="AL39" s="340">
        <f t="shared" si="10"/>
        <v>27.123031489901336</v>
      </c>
      <c r="AM39" s="340">
        <f t="shared" si="10"/>
        <v>28.986784271605796</v>
      </c>
      <c r="AN39" s="340">
        <f t="shared" si="10"/>
        <v>25.78928074851488</v>
      </c>
      <c r="AO39" s="340">
        <f t="shared" si="10"/>
        <v>28.848205551732626</v>
      </c>
      <c r="AP39" s="340">
        <f t="shared" si="11"/>
        <v>26.007335425346895</v>
      </c>
      <c r="AQ39" s="340">
        <f t="shared" si="11"/>
        <v>27.278241691952065</v>
      </c>
      <c r="AR39" s="340">
        <f t="shared" si="11"/>
        <v>0</v>
      </c>
      <c r="AS39" s="340">
        <f t="shared" si="11"/>
        <v>11.109594401792602</v>
      </c>
      <c r="AT39" s="340">
        <f t="shared" si="11"/>
        <v>9.8484069746709224</v>
      </c>
      <c r="AU39" s="340">
        <f t="shared" si="11"/>
        <v>9.9814136500677897</v>
      </c>
      <c r="AV39" s="340">
        <f t="shared" si="11"/>
        <v>10.725827314839439</v>
      </c>
      <c r="AW39" s="340">
        <f t="shared" si="11"/>
        <v>10.859961584471121</v>
      </c>
      <c r="AX39" s="340">
        <f t="shared" si="11"/>
        <v>10.248373716988802</v>
      </c>
      <c r="AY39" s="340">
        <f t="shared" si="11"/>
        <v>11.524944979239271</v>
      </c>
      <c r="AZ39" s="340">
        <f t="shared" si="11"/>
        <v>10.395543119281752</v>
      </c>
      <c r="BA39" s="340">
        <f t="shared" si="11"/>
        <v>11.412240890228164</v>
      </c>
      <c r="BB39" s="340">
        <f t="shared" si="11"/>
        <v>10.245441104332173</v>
      </c>
      <c r="BC39" s="340">
        <f t="shared" si="11"/>
        <v>10.702784005656454</v>
      </c>
      <c r="BD39" s="340">
        <f t="shared" si="11"/>
        <v>11.112466784070469</v>
      </c>
    </row>
    <row r="40" spans="1:56" ht="15">
      <c r="A40" s="105" t="str">
        <f>VLOOKUP(CONCATENATE(C40,"-",B40),[1]!ACHIEV,2,FALSE)</f>
        <v>LO20Fast</v>
      </c>
      <c r="B40" s="105" t="s">
        <v>200</v>
      </c>
      <c r="C40" s="105" t="s">
        <v>975</v>
      </c>
      <c r="D40" s="105" t="s">
        <v>244</v>
      </c>
      <c r="E40" s="105" t="s">
        <v>974</v>
      </c>
      <c r="F40" s="125">
        <f t="shared" si="12"/>
        <v>6.8680395957098614E-2</v>
      </c>
      <c r="G40" s="126">
        <f t="shared" si="13"/>
        <v>406.37706659568028</v>
      </c>
      <c r="H40" s="126">
        <f t="shared" si="14"/>
        <v>94.582121360714282</v>
      </c>
      <c r="I40" s="23" t="s">
        <v>507</v>
      </c>
      <c r="J40" s="23" t="s">
        <v>806</v>
      </c>
      <c r="K40" s="302">
        <f ca="1">VLOOKUP(forRPM!$J40,'SC-NR'!$D$134:$Y$169,COLUMN()-9,FALSE)</f>
        <v>2.6419125312622638E-2</v>
      </c>
      <c r="L40" s="302">
        <f ca="1">VLOOKUP(forRPM!$J40,'SC-NR'!$D$134:$Y$169,COLUMN()-9,FALSE)</f>
        <v>4.6853377711772247E-2</v>
      </c>
      <c r="M40" s="302">
        <f ca="1">VLOOKUP(forRPM!$J40,'SC-NR'!$D$134:$Y$169,COLUMN()-9,FALSE)</f>
        <v>6.2640827242588848E-2</v>
      </c>
      <c r="N40" s="302">
        <f ca="1">VLOOKUP(forRPM!$J40,'SC-NR'!$D$134:$Y$169,COLUMN()-9,FALSE)</f>
        <v>7.4820436920718533E-2</v>
      </c>
      <c r="O40" s="302">
        <f ca="1">VLOOKUP(forRPM!$J40,'SC-NR'!$D$134:$Y$169,COLUMN()-9,FALSE)</f>
        <v>8.4198923809521931E-2</v>
      </c>
      <c r="P40" s="302">
        <f ca="1">VLOOKUP(forRPM!$J40,'SC-NR'!$D$134:$Y$169,COLUMN()-9,FALSE)</f>
        <v>9.1402674264976266E-2</v>
      </c>
      <c r="Q40" s="302">
        <f ca="1">VLOOKUP(forRPM!$J40,'SC-NR'!$D$134:$Y$169,COLUMN()-9,FALSE)</f>
        <v>9.6918054274152621E-2</v>
      </c>
      <c r="R40" s="302">
        <f ca="1">VLOOKUP(forRPM!$J40,'SC-NR'!$D$134:$Y$169,COLUMN()-9,FALSE)</f>
        <v>0.10112270899721131</v>
      </c>
      <c r="S40" s="302">
        <f ca="1">VLOOKUP(forRPM!$J40,'SC-NR'!$D$134:$Y$169,COLUMN()-9,FALSE)</f>
        <v>0.1043098657468885</v>
      </c>
      <c r="T40" s="302">
        <f ca="1">VLOOKUP(forRPM!$J40,'SC-NR'!$D$134:$Y$169,COLUMN()-9,FALSE)</f>
        <v>0.16709190984988295</v>
      </c>
      <c r="U40" s="302">
        <f ca="1">VLOOKUP(forRPM!$J40,'SC-NR'!$D$134:$Y$169,COLUMN()-9,FALSE)</f>
        <v>0.14694829036992327</v>
      </c>
      <c r="V40" s="302">
        <f ca="1">VLOOKUP(forRPM!$J40,'SC-NR'!$D$134:$Y$169,COLUMN()-9,FALSE)</f>
        <v>0.14178365884413366</v>
      </c>
      <c r="W40" s="302">
        <f ca="1">VLOOKUP(forRPM!$J40,'SC-NR'!$D$134:$Y$169,COLUMN()-9,FALSE)</f>
        <v>0.14247924358621575</v>
      </c>
      <c r="X40" s="302">
        <f ca="1">VLOOKUP(forRPM!$J40,'SC-NR'!$D$134:$Y$169,COLUMN()-9,FALSE)</f>
        <v>0.13764560459880176</v>
      </c>
      <c r="Y40" s="302">
        <f ca="1">VLOOKUP(forRPM!$J40,'SC-NR'!$D$134:$Y$169,COLUMN()-9,FALSE)</f>
        <v>0.13049657694073741</v>
      </c>
      <c r="Z40" s="302">
        <f ca="1">VLOOKUP(forRPM!$J40,'SC-NR'!$D$134:$Y$169,COLUMN()-9,FALSE)</f>
        <v>0.133013087815822</v>
      </c>
      <c r="AA40" s="302">
        <f ca="1">VLOOKUP(forRPM!$J40,'SC-NR'!$D$134:$Y$169,COLUMN()-9,FALSE)</f>
        <v>0.12852074592001667</v>
      </c>
      <c r="AB40" s="302">
        <f ca="1">VLOOKUP(forRPM!$J40,'SC-NR'!$D$134:$Y$169,COLUMN()-9,FALSE)</f>
        <v>0.12659891354098379</v>
      </c>
      <c r="AC40" s="302">
        <f ca="1">VLOOKUP(forRPM!$J40,'SC-NR'!$D$134:$Y$169,COLUMN()-9,FALSE)</f>
        <v>0.12706856863318178</v>
      </c>
      <c r="AD40" s="302">
        <f ca="1">VLOOKUP(forRPM!$J40,'SC-NR'!$D$134:$Y$169,COLUMN()-9,FALSE)</f>
        <v>0.12593251146878628</v>
      </c>
      <c r="AE40" s="302">
        <f>VLOOKUP(forRPM!$J40,'SC-NR'!$D$134:$Y$169,COLUMN()-9,FALSE)</f>
        <v>2.3475042076654109</v>
      </c>
      <c r="AF40" s="340">
        <f t="shared" si="10"/>
        <v>24.754113952490272</v>
      </c>
      <c r="AG40" s="340">
        <f t="shared" si="10"/>
        <v>22.85326856743767</v>
      </c>
      <c r="AH40" s="340">
        <f t="shared" si="10"/>
        <v>26.201279931228065</v>
      </c>
      <c r="AI40" s="340">
        <f t="shared" si="10"/>
        <v>24.251953718694779</v>
      </c>
      <c r="AJ40" s="340">
        <f t="shared" si="10"/>
        <v>24.572648136825009</v>
      </c>
      <c r="AK40" s="340">
        <f t="shared" si="10"/>
        <v>24.577999936382849</v>
      </c>
      <c r="AL40" s="340">
        <f t="shared" si="10"/>
        <v>24.056691171581608</v>
      </c>
      <c r="AM40" s="340">
        <f t="shared" si="10"/>
        <v>25.709741093613147</v>
      </c>
      <c r="AN40" s="340">
        <f t="shared" si="10"/>
        <v>22.873724964528083</v>
      </c>
      <c r="AO40" s="340">
        <f t="shared" si="10"/>
        <v>25.586829114980404</v>
      </c>
      <c r="AP40" s="340">
        <f t="shared" si="11"/>
        <v>23.067127904056431</v>
      </c>
      <c r="AQ40" s="340">
        <f t="shared" si="11"/>
        <v>24.19435439329056</v>
      </c>
      <c r="AR40" s="340">
        <f t="shared" si="11"/>
        <v>0</v>
      </c>
      <c r="AS40" s="340">
        <f t="shared" si="11"/>
        <v>9.8536213278727711</v>
      </c>
      <c r="AT40" s="340">
        <f t="shared" si="11"/>
        <v>8.735014934076256</v>
      </c>
      <c r="AU40" s="340">
        <f t="shared" si="11"/>
        <v>8.8529848046260344</v>
      </c>
      <c r="AV40" s="340">
        <f t="shared" si="11"/>
        <v>9.5132402647866936</v>
      </c>
      <c r="AW40" s="340">
        <f t="shared" si="11"/>
        <v>9.6322102516503101</v>
      </c>
      <c r="AX40" s="340">
        <f t="shared" si="11"/>
        <v>9.0897642327461821</v>
      </c>
      <c r="AY40" s="340">
        <f t="shared" si="11"/>
        <v>10.222015272822947</v>
      </c>
      <c r="AZ40" s="340">
        <f t="shared" si="11"/>
        <v>9.2202956913033098</v>
      </c>
      <c r="BA40" s="340">
        <f t="shared" si="11"/>
        <v>10.12205272018114</v>
      </c>
      <c r="BB40" s="340">
        <f t="shared" si="11"/>
        <v>9.0871631607740948</v>
      </c>
      <c r="BC40" s="340">
        <f t="shared" si="11"/>
        <v>9.4928020710400727</v>
      </c>
      <c r="BD40" s="340">
        <f t="shared" si="11"/>
        <v>9.8561689786916364</v>
      </c>
    </row>
    <row r="41" spans="1:56" ht="15">
      <c r="A41" s="105" t="str">
        <f>VLOOKUP(CONCATENATE(C41,"-",B41),[1]!ACHIEV,2,FALSE)</f>
        <v>LO20Fast</v>
      </c>
      <c r="B41" s="105" t="s">
        <v>200</v>
      </c>
      <c r="C41" s="105" t="s">
        <v>975</v>
      </c>
      <c r="D41" s="105" t="s">
        <v>244</v>
      </c>
      <c r="E41" s="105" t="s">
        <v>974</v>
      </c>
      <c r="F41" s="125">
        <f t="shared" si="12"/>
        <v>7.4097355714045021E-2</v>
      </c>
      <c r="G41" s="126">
        <f t="shared" si="13"/>
        <v>396.69886797323051</v>
      </c>
      <c r="H41" s="126">
        <f t="shared" si="14"/>
        <v>113.46068896053225</v>
      </c>
      <c r="I41" s="23" t="s">
        <v>508</v>
      </c>
      <c r="J41" s="23" t="s">
        <v>811</v>
      </c>
      <c r="K41" s="302">
        <f ca="1">VLOOKUP(forRPM!$J41,'SC-NR'!$D$134:$Y$169,COLUMN()-9,FALSE)</f>
        <v>2.4892103247244085E-2</v>
      </c>
      <c r="L41" s="302">
        <f ca="1">VLOOKUP(forRPM!$J41,'SC-NR'!$D$134:$Y$169,COLUMN()-9,FALSE)</f>
        <v>4.4145258470246571E-2</v>
      </c>
      <c r="M41" s="302">
        <f ca="1">VLOOKUP(forRPM!$J41,'SC-NR'!$D$134:$Y$169,COLUMN()-9,FALSE)</f>
        <v>5.9020195436610905E-2</v>
      </c>
      <c r="N41" s="302">
        <f ca="1">VLOOKUP(forRPM!$J41,'SC-NR'!$D$134:$Y$169,COLUMN()-9,FALSE)</f>
        <v>7.0495825232510523E-2</v>
      </c>
      <c r="O41" s="302">
        <f ca="1">VLOOKUP(forRPM!$J41,'SC-NR'!$D$134:$Y$169,COLUMN()-9,FALSE)</f>
        <v>7.9332236778182671E-2</v>
      </c>
      <c r="P41" s="302">
        <f ca="1">VLOOKUP(forRPM!$J41,'SC-NR'!$D$134:$Y$169,COLUMN()-9,FALSE)</f>
        <v>8.611961137831288E-2</v>
      </c>
      <c r="Q41" s="302">
        <f ca="1">VLOOKUP(forRPM!$J41,'SC-NR'!$D$134:$Y$169,COLUMN()-9,FALSE)</f>
        <v>9.1316203128101389E-2</v>
      </c>
      <c r="R41" s="302">
        <f ca="1">VLOOKUP(forRPM!$J41,'SC-NR'!$D$134:$Y$169,COLUMN()-9,FALSE)</f>
        <v>9.5277829345733353E-2</v>
      </c>
      <c r="S41" s="302">
        <f ca="1">VLOOKUP(forRPM!$J41,'SC-NR'!$D$134:$Y$169,COLUMN()-9,FALSE)</f>
        <v>9.828076884275784E-2</v>
      </c>
      <c r="T41" s="302">
        <f ca="1">VLOOKUP(forRPM!$J41,'SC-NR'!$D$134:$Y$169,COLUMN()-9,FALSE)</f>
        <v>0.15948613646371662</v>
      </c>
      <c r="U41" s="302">
        <f ca="1">VLOOKUP(forRPM!$J41,'SC-NR'!$D$134:$Y$169,COLUMN()-9,FALSE)</f>
        <v>0.13976161564068804</v>
      </c>
      <c r="V41" s="302">
        <f ca="1">VLOOKUP(forRPM!$J41,'SC-NR'!$D$134:$Y$169,COLUMN()-9,FALSE)</f>
        <v>0.13467551455917498</v>
      </c>
      <c r="W41" s="302">
        <f ca="1">VLOOKUP(forRPM!$J41,'SC-NR'!$D$134:$Y$169,COLUMN()-9,FALSE)</f>
        <v>0.13532261038026031</v>
      </c>
      <c r="X41" s="302">
        <f ca="1">VLOOKUP(forRPM!$J41,'SC-NR'!$D$134:$Y$169,COLUMN()-9,FALSE)</f>
        <v>0.13058189944383561</v>
      </c>
      <c r="Y41" s="302">
        <f ca="1">VLOOKUP(forRPM!$J41,'SC-NR'!$D$134:$Y$169,COLUMN()-9,FALSE)</f>
        <v>0.12358849302869609</v>
      </c>
      <c r="Z41" s="302">
        <f ca="1">VLOOKUP(forRPM!$J41,'SC-NR'!$D$134:$Y$169,COLUMN()-9,FALSE)</f>
        <v>0.12603628732375424</v>
      </c>
      <c r="AA41" s="302">
        <f ca="1">VLOOKUP(forRPM!$J41,'SC-NR'!$D$134:$Y$169,COLUMN()-9,FALSE)</f>
        <v>0.12164668864104596</v>
      </c>
      <c r="AB41" s="302">
        <f ca="1">VLOOKUP(forRPM!$J41,'SC-NR'!$D$134:$Y$169,COLUMN()-9,FALSE)</f>
        <v>0.11976989681041725</v>
      </c>
      <c r="AC41" s="302">
        <f ca="1">VLOOKUP(forRPM!$J41,'SC-NR'!$D$134:$Y$169,COLUMN()-9,FALSE)</f>
        <v>0.12023035966657598</v>
      </c>
      <c r="AD41" s="302">
        <f ca="1">VLOOKUP(forRPM!$J41,'SC-NR'!$D$134:$Y$169,COLUMN()-9,FALSE)</f>
        <v>0.11912545779021498</v>
      </c>
      <c r="AE41" s="302">
        <f>VLOOKUP(forRPM!$J41,'SC-NR'!$D$134:$Y$169,COLUMN()-9,FALSE)</f>
        <v>2.2164259015615748</v>
      </c>
      <c r="AF41" s="340">
        <f t="shared" si="10"/>
        <v>28.000490026055655</v>
      </c>
      <c r="AG41" s="340">
        <f t="shared" si="10"/>
        <v>26.087845664916056</v>
      </c>
      <c r="AH41" s="340">
        <f t="shared" si="10"/>
        <v>29.66172728984542</v>
      </c>
      <c r="AI41" s="340">
        <f t="shared" si="10"/>
        <v>27.727106648970977</v>
      </c>
      <c r="AJ41" s="340">
        <f t="shared" si="10"/>
        <v>27.633156617674189</v>
      </c>
      <c r="AK41" s="340">
        <f t="shared" si="10"/>
        <v>27.910227706837986</v>
      </c>
      <c r="AL41" s="340">
        <f t="shared" si="10"/>
        <v>27.354769416431722</v>
      </c>
      <c r="AM41" s="340">
        <f t="shared" si="10"/>
        <v>29.201662116468832</v>
      </c>
      <c r="AN41" s="340">
        <f t="shared" si="10"/>
        <v>26.18872797974721</v>
      </c>
      <c r="AO41" s="340">
        <f t="shared" si="10"/>
        <v>28.769309826106436</v>
      </c>
      <c r="AP41" s="340">
        <f t="shared" si="11"/>
        <v>25.744758014429721</v>
      </c>
      <c r="AQ41" s="340">
        <f t="shared" si="11"/>
        <v>27.100381741944194</v>
      </c>
      <c r="AR41" s="340">
        <f t="shared" si="11"/>
        <v>0</v>
      </c>
      <c r="AS41" s="340">
        <f t="shared" si="11"/>
        <v>5.6210652272263628</v>
      </c>
      <c r="AT41" s="340">
        <f t="shared" si="11"/>
        <v>5.0049829142599238</v>
      </c>
      <c r="AU41" s="340">
        <f t="shared" si="11"/>
        <v>5.0381131609889156</v>
      </c>
      <c r="AV41" s="340">
        <f t="shared" si="11"/>
        <v>5.5102494278398186</v>
      </c>
      <c r="AW41" s="340">
        <f t="shared" si="11"/>
        <v>5.4812203427867221</v>
      </c>
      <c r="AX41" s="340">
        <f t="shared" si="11"/>
        <v>5.2584110361046834</v>
      </c>
      <c r="AY41" s="340">
        <f t="shared" si="11"/>
        <v>5.9472501791397931</v>
      </c>
      <c r="AZ41" s="340">
        <f t="shared" si="11"/>
        <v>5.2773574098628711</v>
      </c>
      <c r="BA41" s="340">
        <f t="shared" si="11"/>
        <v>6.0109502575755966</v>
      </c>
      <c r="BB41" s="340">
        <f t="shared" si="11"/>
        <v>5.120946174093759</v>
      </c>
      <c r="BC41" s="340">
        <f t="shared" si="11"/>
        <v>5.3925417233958415</v>
      </c>
      <c r="BD41" s="340">
        <f t="shared" si="11"/>
        <v>5.6556170705277875</v>
      </c>
    </row>
    <row r="42" spans="1:56" ht="15">
      <c r="A42" s="105" t="str">
        <f>VLOOKUP(CONCATENATE(C42,"-",B42),[1]!ACHIEV,2,FALSE)</f>
        <v>LO20Fast</v>
      </c>
      <c r="B42" s="105" t="s">
        <v>200</v>
      </c>
      <c r="C42" s="105" t="s">
        <v>975</v>
      </c>
      <c r="D42" s="105" t="s">
        <v>244</v>
      </c>
      <c r="E42" s="105" t="s">
        <v>974</v>
      </c>
      <c r="F42" s="125">
        <f t="shared" si="12"/>
        <v>0</v>
      </c>
      <c r="G42" s="126">
        <f t="shared" si="13"/>
        <v>0</v>
      </c>
      <c r="H42" s="126">
        <f t="shared" si="14"/>
        <v>9999</v>
      </c>
      <c r="I42" s="23" t="s">
        <v>780</v>
      </c>
      <c r="J42" s="23" t="s">
        <v>851</v>
      </c>
      <c r="K42" s="302">
        <f ca="1">VLOOKUP(forRPM!$J42,'SC-NR'!$D$134:$Y$169,COLUMN()-9,FALSE)</f>
        <v>0</v>
      </c>
      <c r="L42" s="302">
        <f ca="1">VLOOKUP(forRPM!$J42,'SC-NR'!$D$134:$Y$169,COLUMN()-9,FALSE)</f>
        <v>0</v>
      </c>
      <c r="M42" s="302">
        <f ca="1">VLOOKUP(forRPM!$J42,'SC-NR'!$D$134:$Y$169,COLUMN()-9,FALSE)</f>
        <v>0</v>
      </c>
      <c r="N42" s="302">
        <f ca="1">VLOOKUP(forRPM!$J42,'SC-NR'!$D$134:$Y$169,COLUMN()-9,FALSE)</f>
        <v>0</v>
      </c>
      <c r="O42" s="302">
        <f ca="1">VLOOKUP(forRPM!$J42,'SC-NR'!$D$134:$Y$169,COLUMN()-9,FALSE)</f>
        <v>0</v>
      </c>
      <c r="P42" s="302">
        <f ca="1">VLOOKUP(forRPM!$J42,'SC-NR'!$D$134:$Y$169,COLUMN()-9,FALSE)</f>
        <v>0</v>
      </c>
      <c r="Q42" s="302">
        <f ca="1">VLOOKUP(forRPM!$J42,'SC-NR'!$D$134:$Y$169,COLUMN()-9,FALSE)</f>
        <v>0</v>
      </c>
      <c r="R42" s="302">
        <f ca="1">VLOOKUP(forRPM!$J42,'SC-NR'!$D$134:$Y$169,COLUMN()-9,FALSE)</f>
        <v>0</v>
      </c>
      <c r="S42" s="302">
        <f ca="1">VLOOKUP(forRPM!$J42,'SC-NR'!$D$134:$Y$169,COLUMN()-9,FALSE)</f>
        <v>0</v>
      </c>
      <c r="T42" s="302">
        <f ca="1">VLOOKUP(forRPM!$J42,'SC-NR'!$D$134:$Y$169,COLUMN()-9,FALSE)</f>
        <v>0</v>
      </c>
      <c r="U42" s="302">
        <f ca="1">VLOOKUP(forRPM!$J42,'SC-NR'!$D$134:$Y$169,COLUMN()-9,FALSE)</f>
        <v>0</v>
      </c>
      <c r="V42" s="302">
        <f ca="1">VLOOKUP(forRPM!$J42,'SC-NR'!$D$134:$Y$169,COLUMN()-9,FALSE)</f>
        <v>0</v>
      </c>
      <c r="W42" s="302">
        <f ca="1">VLOOKUP(forRPM!$J42,'SC-NR'!$D$134:$Y$169,COLUMN()-9,FALSE)</f>
        <v>0</v>
      </c>
      <c r="X42" s="302">
        <f ca="1">VLOOKUP(forRPM!$J42,'SC-NR'!$D$134:$Y$169,COLUMN()-9,FALSE)</f>
        <v>0</v>
      </c>
      <c r="Y42" s="302">
        <f ca="1">VLOOKUP(forRPM!$J42,'SC-NR'!$D$134:$Y$169,COLUMN()-9,FALSE)</f>
        <v>0</v>
      </c>
      <c r="Z42" s="302">
        <f ca="1">VLOOKUP(forRPM!$J42,'SC-NR'!$D$134:$Y$169,COLUMN()-9,FALSE)</f>
        <v>0</v>
      </c>
      <c r="AA42" s="302">
        <f ca="1">VLOOKUP(forRPM!$J42,'SC-NR'!$D$134:$Y$169,COLUMN()-9,FALSE)</f>
        <v>0</v>
      </c>
      <c r="AB42" s="302">
        <f ca="1">VLOOKUP(forRPM!$J42,'SC-NR'!$D$134:$Y$169,COLUMN()-9,FALSE)</f>
        <v>0</v>
      </c>
      <c r="AC42" s="302">
        <f ca="1">VLOOKUP(forRPM!$J42,'SC-NR'!$D$134:$Y$169,COLUMN()-9,FALSE)</f>
        <v>0</v>
      </c>
      <c r="AD42" s="302">
        <f ca="1">VLOOKUP(forRPM!$J42,'SC-NR'!$D$134:$Y$169,COLUMN()-9,FALSE)</f>
        <v>0</v>
      </c>
      <c r="AE42" s="302">
        <f>VLOOKUP(forRPM!$J42,'SC-NR'!$D$134:$Y$169,COLUMN()-9,FALSE)</f>
        <v>0</v>
      </c>
      <c r="AF42" s="340">
        <f t="shared" si="10"/>
        <v>0</v>
      </c>
      <c r="AG42" s="340">
        <f t="shared" si="10"/>
        <v>0</v>
      </c>
      <c r="AH42" s="340">
        <f t="shared" si="10"/>
        <v>0</v>
      </c>
      <c r="AI42" s="340">
        <f t="shared" si="10"/>
        <v>0</v>
      </c>
      <c r="AJ42" s="340">
        <f t="shared" si="10"/>
        <v>0</v>
      </c>
      <c r="AK42" s="340">
        <f t="shared" si="10"/>
        <v>0</v>
      </c>
      <c r="AL42" s="340">
        <f t="shared" si="10"/>
        <v>0</v>
      </c>
      <c r="AM42" s="340">
        <f t="shared" si="10"/>
        <v>0</v>
      </c>
      <c r="AN42" s="340">
        <f t="shared" si="10"/>
        <v>0</v>
      </c>
      <c r="AO42" s="340">
        <f t="shared" si="10"/>
        <v>0</v>
      </c>
      <c r="AP42" s="340">
        <f t="shared" si="11"/>
        <v>0</v>
      </c>
      <c r="AQ42" s="340">
        <f t="shared" si="11"/>
        <v>0</v>
      </c>
      <c r="AR42" s="340">
        <f t="shared" si="11"/>
        <v>0</v>
      </c>
      <c r="AS42" s="340">
        <f t="shared" si="11"/>
        <v>0</v>
      </c>
      <c r="AT42" s="340">
        <f t="shared" si="11"/>
        <v>0</v>
      </c>
      <c r="AU42" s="340">
        <f t="shared" si="11"/>
        <v>0</v>
      </c>
      <c r="AV42" s="340">
        <f t="shared" si="11"/>
        <v>0</v>
      </c>
      <c r="AW42" s="340">
        <f t="shared" si="11"/>
        <v>0</v>
      </c>
      <c r="AX42" s="340">
        <f t="shared" si="11"/>
        <v>0</v>
      </c>
      <c r="AY42" s="340">
        <f t="shared" si="11"/>
        <v>0</v>
      </c>
      <c r="AZ42" s="340">
        <f t="shared" si="11"/>
        <v>0</v>
      </c>
      <c r="BA42" s="340">
        <f t="shared" si="11"/>
        <v>0</v>
      </c>
      <c r="BB42" s="340">
        <f t="shared" si="11"/>
        <v>0</v>
      </c>
      <c r="BC42" s="340">
        <f t="shared" si="11"/>
        <v>0</v>
      </c>
      <c r="BD42" s="340">
        <f t="shared" si="11"/>
        <v>0</v>
      </c>
    </row>
    <row r="43" spans="1:56" ht="15">
      <c r="A43" s="105" t="str">
        <f>VLOOKUP(CONCATENATE(C43,"-",B43),[1]!ACHIEV,2,FALSE)</f>
        <v>LO20Fast</v>
      </c>
      <c r="B43" s="105" t="s">
        <v>200</v>
      </c>
      <c r="C43" s="105" t="s">
        <v>975</v>
      </c>
      <c r="D43" s="105" t="s">
        <v>244</v>
      </c>
      <c r="E43" s="105" t="s">
        <v>974</v>
      </c>
      <c r="F43" s="125">
        <f t="shared" si="12"/>
        <v>0</v>
      </c>
      <c r="G43" s="126">
        <f t="shared" si="13"/>
        <v>0</v>
      </c>
      <c r="H43" s="126">
        <f t="shared" si="14"/>
        <v>9999</v>
      </c>
      <c r="I43" s="23" t="s">
        <v>514</v>
      </c>
      <c r="J43" s="23" t="s">
        <v>852</v>
      </c>
      <c r="K43" s="302">
        <f ca="1">VLOOKUP(forRPM!$J43,'SC-NR'!$D$134:$Y$169,COLUMN()-9,FALSE)</f>
        <v>0</v>
      </c>
      <c r="L43" s="302">
        <f ca="1">VLOOKUP(forRPM!$J43,'SC-NR'!$D$134:$Y$169,COLUMN()-9,FALSE)</f>
        <v>0</v>
      </c>
      <c r="M43" s="302">
        <f ca="1">VLOOKUP(forRPM!$J43,'SC-NR'!$D$134:$Y$169,COLUMN()-9,FALSE)</f>
        <v>0</v>
      </c>
      <c r="N43" s="302">
        <f ca="1">VLOOKUP(forRPM!$J43,'SC-NR'!$D$134:$Y$169,COLUMN()-9,FALSE)</f>
        <v>0</v>
      </c>
      <c r="O43" s="302">
        <f ca="1">VLOOKUP(forRPM!$J43,'SC-NR'!$D$134:$Y$169,COLUMN()-9,FALSE)</f>
        <v>0</v>
      </c>
      <c r="P43" s="302">
        <f ca="1">VLOOKUP(forRPM!$J43,'SC-NR'!$D$134:$Y$169,COLUMN()-9,FALSE)</f>
        <v>0</v>
      </c>
      <c r="Q43" s="302">
        <f ca="1">VLOOKUP(forRPM!$J43,'SC-NR'!$D$134:$Y$169,COLUMN()-9,FALSE)</f>
        <v>0</v>
      </c>
      <c r="R43" s="302">
        <f ca="1">VLOOKUP(forRPM!$J43,'SC-NR'!$D$134:$Y$169,COLUMN()-9,FALSE)</f>
        <v>0</v>
      </c>
      <c r="S43" s="302">
        <f ca="1">VLOOKUP(forRPM!$J43,'SC-NR'!$D$134:$Y$169,COLUMN()-9,FALSE)</f>
        <v>0</v>
      </c>
      <c r="T43" s="302">
        <f ca="1">VLOOKUP(forRPM!$J43,'SC-NR'!$D$134:$Y$169,COLUMN()-9,FALSE)</f>
        <v>0</v>
      </c>
      <c r="U43" s="302">
        <f ca="1">VLOOKUP(forRPM!$J43,'SC-NR'!$D$134:$Y$169,COLUMN()-9,FALSE)</f>
        <v>0</v>
      </c>
      <c r="V43" s="302">
        <f ca="1">VLOOKUP(forRPM!$J43,'SC-NR'!$D$134:$Y$169,COLUMN()-9,FALSE)</f>
        <v>0</v>
      </c>
      <c r="W43" s="302">
        <f ca="1">VLOOKUP(forRPM!$J43,'SC-NR'!$D$134:$Y$169,COLUMN()-9,FALSE)</f>
        <v>0</v>
      </c>
      <c r="X43" s="302">
        <f ca="1">VLOOKUP(forRPM!$J43,'SC-NR'!$D$134:$Y$169,COLUMN()-9,FALSE)</f>
        <v>0</v>
      </c>
      <c r="Y43" s="302">
        <f ca="1">VLOOKUP(forRPM!$J43,'SC-NR'!$D$134:$Y$169,COLUMN()-9,FALSE)</f>
        <v>0</v>
      </c>
      <c r="Z43" s="302">
        <f ca="1">VLOOKUP(forRPM!$J43,'SC-NR'!$D$134:$Y$169,COLUMN()-9,FALSE)</f>
        <v>0</v>
      </c>
      <c r="AA43" s="302">
        <f ca="1">VLOOKUP(forRPM!$J43,'SC-NR'!$D$134:$Y$169,COLUMN()-9,FALSE)</f>
        <v>0</v>
      </c>
      <c r="AB43" s="302">
        <f ca="1">VLOOKUP(forRPM!$J43,'SC-NR'!$D$134:$Y$169,COLUMN()-9,FALSE)</f>
        <v>0</v>
      </c>
      <c r="AC43" s="302">
        <f ca="1">VLOOKUP(forRPM!$J43,'SC-NR'!$D$134:$Y$169,COLUMN()-9,FALSE)</f>
        <v>0</v>
      </c>
      <c r="AD43" s="302">
        <f ca="1">VLOOKUP(forRPM!$J43,'SC-NR'!$D$134:$Y$169,COLUMN()-9,FALSE)</f>
        <v>0</v>
      </c>
      <c r="AE43" s="302">
        <f>VLOOKUP(forRPM!$J43,'SC-NR'!$D$134:$Y$169,COLUMN()-9,FALSE)</f>
        <v>0</v>
      </c>
      <c r="AF43" s="340">
        <f t="shared" ref="AF43:AO52" si="15">VLOOKUP($J43,MeasOut,COLUMN()-17,FALSE)</f>
        <v>0</v>
      </c>
      <c r="AG43" s="340">
        <f t="shared" si="15"/>
        <v>0</v>
      </c>
      <c r="AH43" s="340">
        <f t="shared" si="15"/>
        <v>0</v>
      </c>
      <c r="AI43" s="340">
        <f t="shared" si="15"/>
        <v>0</v>
      </c>
      <c r="AJ43" s="340">
        <f t="shared" si="15"/>
        <v>0</v>
      </c>
      <c r="AK43" s="340">
        <f t="shared" si="15"/>
        <v>0</v>
      </c>
      <c r="AL43" s="340">
        <f t="shared" si="15"/>
        <v>0</v>
      </c>
      <c r="AM43" s="340">
        <f t="shared" si="15"/>
        <v>0</v>
      </c>
      <c r="AN43" s="340">
        <f t="shared" si="15"/>
        <v>0</v>
      </c>
      <c r="AO43" s="340">
        <f t="shared" si="15"/>
        <v>0</v>
      </c>
      <c r="AP43" s="340">
        <f t="shared" ref="AP43:BD52" si="16">VLOOKUP($J43,MeasOut,COLUMN()-17,FALSE)</f>
        <v>0</v>
      </c>
      <c r="AQ43" s="340">
        <f t="shared" si="16"/>
        <v>0</v>
      </c>
      <c r="AR43" s="340">
        <f t="shared" si="16"/>
        <v>0</v>
      </c>
      <c r="AS43" s="340">
        <f t="shared" si="16"/>
        <v>0</v>
      </c>
      <c r="AT43" s="340">
        <f t="shared" si="16"/>
        <v>0</v>
      </c>
      <c r="AU43" s="340">
        <f t="shared" si="16"/>
        <v>0</v>
      </c>
      <c r="AV43" s="340">
        <f t="shared" si="16"/>
        <v>0</v>
      </c>
      <c r="AW43" s="340">
        <f t="shared" si="16"/>
        <v>0</v>
      </c>
      <c r="AX43" s="340">
        <f t="shared" si="16"/>
        <v>0</v>
      </c>
      <c r="AY43" s="340">
        <f t="shared" si="16"/>
        <v>0</v>
      </c>
      <c r="AZ43" s="340">
        <f t="shared" si="16"/>
        <v>0</v>
      </c>
      <c r="BA43" s="340">
        <f t="shared" si="16"/>
        <v>0</v>
      </c>
      <c r="BB43" s="340">
        <f t="shared" si="16"/>
        <v>0</v>
      </c>
      <c r="BC43" s="340">
        <f t="shared" si="16"/>
        <v>0</v>
      </c>
      <c r="BD43" s="340">
        <f t="shared" si="16"/>
        <v>0</v>
      </c>
    </row>
    <row r="44" spans="1:56" ht="15">
      <c r="A44" s="105" t="str">
        <f>VLOOKUP(CONCATENATE(C44,"-",B44),[1]!ACHIEV,2,FALSE)</f>
        <v>LO20Fast</v>
      </c>
      <c r="B44" s="105" t="s">
        <v>200</v>
      </c>
      <c r="C44" s="105" t="s">
        <v>975</v>
      </c>
      <c r="D44" s="105" t="s">
        <v>244</v>
      </c>
      <c r="E44" s="105" t="s">
        <v>974</v>
      </c>
      <c r="F44" s="125">
        <f t="shared" si="12"/>
        <v>0</v>
      </c>
      <c r="G44" s="126">
        <f t="shared" si="13"/>
        <v>0</v>
      </c>
      <c r="H44" s="126">
        <f t="shared" si="14"/>
        <v>9999</v>
      </c>
      <c r="I44" s="23" t="s">
        <v>515</v>
      </c>
      <c r="J44" s="23" t="s">
        <v>853</v>
      </c>
      <c r="K44" s="302">
        <f ca="1">VLOOKUP(forRPM!$J44,'SC-NR'!$D$134:$Y$169,COLUMN()-9,FALSE)</f>
        <v>0</v>
      </c>
      <c r="L44" s="302">
        <f ca="1">VLOOKUP(forRPM!$J44,'SC-NR'!$D$134:$Y$169,COLUMN()-9,FALSE)</f>
        <v>0</v>
      </c>
      <c r="M44" s="302">
        <f ca="1">VLOOKUP(forRPM!$J44,'SC-NR'!$D$134:$Y$169,COLUMN()-9,FALSE)</f>
        <v>0</v>
      </c>
      <c r="N44" s="302">
        <f ca="1">VLOOKUP(forRPM!$J44,'SC-NR'!$D$134:$Y$169,COLUMN()-9,FALSE)</f>
        <v>0</v>
      </c>
      <c r="O44" s="302">
        <f ca="1">VLOOKUP(forRPM!$J44,'SC-NR'!$D$134:$Y$169,COLUMN()-9,FALSE)</f>
        <v>0</v>
      </c>
      <c r="P44" s="302">
        <f ca="1">VLOOKUP(forRPM!$J44,'SC-NR'!$D$134:$Y$169,COLUMN()-9,FALSE)</f>
        <v>0</v>
      </c>
      <c r="Q44" s="302">
        <f ca="1">VLOOKUP(forRPM!$J44,'SC-NR'!$D$134:$Y$169,COLUMN()-9,FALSE)</f>
        <v>0</v>
      </c>
      <c r="R44" s="302">
        <f ca="1">VLOOKUP(forRPM!$J44,'SC-NR'!$D$134:$Y$169,COLUMN()-9,FALSE)</f>
        <v>0</v>
      </c>
      <c r="S44" s="302">
        <f ca="1">VLOOKUP(forRPM!$J44,'SC-NR'!$D$134:$Y$169,COLUMN()-9,FALSE)</f>
        <v>0</v>
      </c>
      <c r="T44" s="302">
        <f ca="1">VLOOKUP(forRPM!$J44,'SC-NR'!$D$134:$Y$169,COLUMN()-9,FALSE)</f>
        <v>0</v>
      </c>
      <c r="U44" s="302">
        <f ca="1">VLOOKUP(forRPM!$J44,'SC-NR'!$D$134:$Y$169,COLUMN()-9,FALSE)</f>
        <v>0</v>
      </c>
      <c r="V44" s="302">
        <f ca="1">VLOOKUP(forRPM!$J44,'SC-NR'!$D$134:$Y$169,COLUMN()-9,FALSE)</f>
        <v>0</v>
      </c>
      <c r="W44" s="302">
        <f ca="1">VLOOKUP(forRPM!$J44,'SC-NR'!$D$134:$Y$169,COLUMN()-9,FALSE)</f>
        <v>0</v>
      </c>
      <c r="X44" s="302">
        <f ca="1">VLOOKUP(forRPM!$J44,'SC-NR'!$D$134:$Y$169,COLUMN()-9,FALSE)</f>
        <v>0</v>
      </c>
      <c r="Y44" s="302">
        <f ca="1">VLOOKUP(forRPM!$J44,'SC-NR'!$D$134:$Y$169,COLUMN()-9,FALSE)</f>
        <v>0</v>
      </c>
      <c r="Z44" s="302">
        <f ca="1">VLOOKUP(forRPM!$J44,'SC-NR'!$D$134:$Y$169,COLUMN()-9,FALSE)</f>
        <v>0</v>
      </c>
      <c r="AA44" s="302">
        <f ca="1">VLOOKUP(forRPM!$J44,'SC-NR'!$D$134:$Y$169,COLUMN()-9,FALSE)</f>
        <v>0</v>
      </c>
      <c r="AB44" s="302">
        <f ca="1">VLOOKUP(forRPM!$J44,'SC-NR'!$D$134:$Y$169,COLUMN()-9,FALSE)</f>
        <v>0</v>
      </c>
      <c r="AC44" s="302">
        <f ca="1">VLOOKUP(forRPM!$J44,'SC-NR'!$D$134:$Y$169,COLUMN()-9,FALSE)</f>
        <v>0</v>
      </c>
      <c r="AD44" s="302">
        <f ca="1">VLOOKUP(forRPM!$J44,'SC-NR'!$D$134:$Y$169,COLUMN()-9,FALSE)</f>
        <v>0</v>
      </c>
      <c r="AE44" s="302">
        <f>VLOOKUP(forRPM!$J44,'SC-NR'!$D$134:$Y$169,COLUMN()-9,FALSE)</f>
        <v>0</v>
      </c>
      <c r="AF44" s="340">
        <f t="shared" si="15"/>
        <v>0</v>
      </c>
      <c r="AG44" s="340">
        <f t="shared" si="15"/>
        <v>0</v>
      </c>
      <c r="AH44" s="340">
        <f t="shared" si="15"/>
        <v>0</v>
      </c>
      <c r="AI44" s="340">
        <f t="shared" si="15"/>
        <v>0</v>
      </c>
      <c r="AJ44" s="340">
        <f t="shared" si="15"/>
        <v>0</v>
      </c>
      <c r="AK44" s="340">
        <f t="shared" si="15"/>
        <v>0</v>
      </c>
      <c r="AL44" s="340">
        <f t="shared" si="15"/>
        <v>0</v>
      </c>
      <c r="AM44" s="340">
        <f t="shared" si="15"/>
        <v>0</v>
      </c>
      <c r="AN44" s="340">
        <f t="shared" si="15"/>
        <v>0</v>
      </c>
      <c r="AO44" s="340">
        <f t="shared" si="15"/>
        <v>0</v>
      </c>
      <c r="AP44" s="340">
        <f t="shared" si="16"/>
        <v>0</v>
      </c>
      <c r="AQ44" s="340">
        <f t="shared" si="16"/>
        <v>0</v>
      </c>
      <c r="AR44" s="340">
        <f t="shared" si="16"/>
        <v>0</v>
      </c>
      <c r="AS44" s="340">
        <f t="shared" si="16"/>
        <v>0</v>
      </c>
      <c r="AT44" s="340">
        <f t="shared" si="16"/>
        <v>0</v>
      </c>
      <c r="AU44" s="340">
        <f t="shared" si="16"/>
        <v>0</v>
      </c>
      <c r="AV44" s="340">
        <f t="shared" si="16"/>
        <v>0</v>
      </c>
      <c r="AW44" s="340">
        <f t="shared" si="16"/>
        <v>0</v>
      </c>
      <c r="AX44" s="340">
        <f t="shared" si="16"/>
        <v>0</v>
      </c>
      <c r="AY44" s="340">
        <f t="shared" si="16"/>
        <v>0</v>
      </c>
      <c r="AZ44" s="340">
        <f t="shared" si="16"/>
        <v>0</v>
      </c>
      <c r="BA44" s="340">
        <f t="shared" si="16"/>
        <v>0</v>
      </c>
      <c r="BB44" s="340">
        <f t="shared" si="16"/>
        <v>0</v>
      </c>
      <c r="BC44" s="340">
        <f t="shared" si="16"/>
        <v>0</v>
      </c>
      <c r="BD44" s="340">
        <f t="shared" si="16"/>
        <v>0</v>
      </c>
    </row>
    <row r="45" spans="1:56" ht="15">
      <c r="A45" s="105" t="str">
        <f>VLOOKUP(CONCATENATE(C45,"-",B45),[1]!ACHIEV,2,FALSE)</f>
        <v>LO20Fast</v>
      </c>
      <c r="B45" s="105" t="s">
        <v>200</v>
      </c>
      <c r="C45" s="105" t="s">
        <v>975</v>
      </c>
      <c r="D45" s="105" t="s">
        <v>244</v>
      </c>
      <c r="E45" s="105" t="s">
        <v>974</v>
      </c>
      <c r="F45" s="125">
        <f t="shared" si="12"/>
        <v>0</v>
      </c>
      <c r="G45" s="126">
        <f t="shared" si="13"/>
        <v>0</v>
      </c>
      <c r="H45" s="126">
        <f t="shared" si="14"/>
        <v>9999</v>
      </c>
      <c r="I45" s="23" t="s">
        <v>516</v>
      </c>
      <c r="J45" s="23" t="s">
        <v>854</v>
      </c>
      <c r="K45" s="302">
        <f ca="1">VLOOKUP(forRPM!$J45,'SC-NR'!$D$134:$Y$169,COLUMN()-9,FALSE)</f>
        <v>0</v>
      </c>
      <c r="L45" s="302">
        <f ca="1">VLOOKUP(forRPM!$J45,'SC-NR'!$D$134:$Y$169,COLUMN()-9,FALSE)</f>
        <v>0</v>
      </c>
      <c r="M45" s="302">
        <f ca="1">VLOOKUP(forRPM!$J45,'SC-NR'!$D$134:$Y$169,COLUMN()-9,FALSE)</f>
        <v>0</v>
      </c>
      <c r="N45" s="302">
        <f ca="1">VLOOKUP(forRPM!$J45,'SC-NR'!$D$134:$Y$169,COLUMN()-9,FALSE)</f>
        <v>0</v>
      </c>
      <c r="O45" s="302">
        <f ca="1">VLOOKUP(forRPM!$J45,'SC-NR'!$D$134:$Y$169,COLUMN()-9,FALSE)</f>
        <v>0</v>
      </c>
      <c r="P45" s="302">
        <f ca="1">VLOOKUP(forRPM!$J45,'SC-NR'!$D$134:$Y$169,COLUMN()-9,FALSE)</f>
        <v>0</v>
      </c>
      <c r="Q45" s="302">
        <f ca="1">VLOOKUP(forRPM!$J45,'SC-NR'!$D$134:$Y$169,COLUMN()-9,FALSE)</f>
        <v>0</v>
      </c>
      <c r="R45" s="302">
        <f ca="1">VLOOKUP(forRPM!$J45,'SC-NR'!$D$134:$Y$169,COLUMN()-9,FALSE)</f>
        <v>0</v>
      </c>
      <c r="S45" s="302">
        <f ca="1">VLOOKUP(forRPM!$J45,'SC-NR'!$D$134:$Y$169,COLUMN()-9,FALSE)</f>
        <v>0</v>
      </c>
      <c r="T45" s="302">
        <f ca="1">VLOOKUP(forRPM!$J45,'SC-NR'!$D$134:$Y$169,COLUMN()-9,FALSE)</f>
        <v>0</v>
      </c>
      <c r="U45" s="302">
        <f ca="1">VLOOKUP(forRPM!$J45,'SC-NR'!$D$134:$Y$169,COLUMN()-9,FALSE)</f>
        <v>0</v>
      </c>
      <c r="V45" s="302">
        <f ca="1">VLOOKUP(forRPM!$J45,'SC-NR'!$D$134:$Y$169,COLUMN()-9,FALSE)</f>
        <v>0</v>
      </c>
      <c r="W45" s="302">
        <f ca="1">VLOOKUP(forRPM!$J45,'SC-NR'!$D$134:$Y$169,COLUMN()-9,FALSE)</f>
        <v>0</v>
      </c>
      <c r="X45" s="302">
        <f ca="1">VLOOKUP(forRPM!$J45,'SC-NR'!$D$134:$Y$169,COLUMN()-9,FALSE)</f>
        <v>0</v>
      </c>
      <c r="Y45" s="302">
        <f ca="1">VLOOKUP(forRPM!$J45,'SC-NR'!$D$134:$Y$169,COLUMN()-9,FALSE)</f>
        <v>0</v>
      </c>
      <c r="Z45" s="302">
        <f ca="1">VLOOKUP(forRPM!$J45,'SC-NR'!$D$134:$Y$169,COLUMN()-9,FALSE)</f>
        <v>0</v>
      </c>
      <c r="AA45" s="302">
        <f ca="1">VLOOKUP(forRPM!$J45,'SC-NR'!$D$134:$Y$169,COLUMN()-9,FALSE)</f>
        <v>0</v>
      </c>
      <c r="AB45" s="302">
        <f ca="1">VLOOKUP(forRPM!$J45,'SC-NR'!$D$134:$Y$169,COLUMN()-9,FALSE)</f>
        <v>0</v>
      </c>
      <c r="AC45" s="302">
        <f ca="1">VLOOKUP(forRPM!$J45,'SC-NR'!$D$134:$Y$169,COLUMN()-9,FALSE)</f>
        <v>0</v>
      </c>
      <c r="AD45" s="302">
        <f ca="1">VLOOKUP(forRPM!$J45,'SC-NR'!$D$134:$Y$169,COLUMN()-9,FALSE)</f>
        <v>0</v>
      </c>
      <c r="AE45" s="302">
        <f>VLOOKUP(forRPM!$J45,'SC-NR'!$D$134:$Y$169,COLUMN()-9,FALSE)</f>
        <v>0</v>
      </c>
      <c r="AF45" s="340">
        <f t="shared" si="15"/>
        <v>0</v>
      </c>
      <c r="AG45" s="340">
        <f t="shared" si="15"/>
        <v>0</v>
      </c>
      <c r="AH45" s="340">
        <f t="shared" si="15"/>
        <v>0</v>
      </c>
      <c r="AI45" s="340">
        <f t="shared" si="15"/>
        <v>0</v>
      </c>
      <c r="AJ45" s="340">
        <f t="shared" si="15"/>
        <v>0</v>
      </c>
      <c r="AK45" s="340">
        <f t="shared" si="15"/>
        <v>0</v>
      </c>
      <c r="AL45" s="340">
        <f t="shared" si="15"/>
        <v>0</v>
      </c>
      <c r="AM45" s="340">
        <f t="shared" si="15"/>
        <v>0</v>
      </c>
      <c r="AN45" s="340">
        <f t="shared" si="15"/>
        <v>0</v>
      </c>
      <c r="AO45" s="340">
        <f t="shared" si="15"/>
        <v>0</v>
      </c>
      <c r="AP45" s="340">
        <f t="shared" si="16"/>
        <v>0</v>
      </c>
      <c r="AQ45" s="340">
        <f t="shared" si="16"/>
        <v>0</v>
      </c>
      <c r="AR45" s="340">
        <f t="shared" si="16"/>
        <v>0</v>
      </c>
      <c r="AS45" s="340">
        <f t="shared" si="16"/>
        <v>0</v>
      </c>
      <c r="AT45" s="340">
        <f t="shared" si="16"/>
        <v>0</v>
      </c>
      <c r="AU45" s="340">
        <f t="shared" si="16"/>
        <v>0</v>
      </c>
      <c r="AV45" s="340">
        <f t="shared" si="16"/>
        <v>0</v>
      </c>
      <c r="AW45" s="340">
        <f t="shared" si="16"/>
        <v>0</v>
      </c>
      <c r="AX45" s="340">
        <f t="shared" si="16"/>
        <v>0</v>
      </c>
      <c r="AY45" s="340">
        <f t="shared" si="16"/>
        <v>0</v>
      </c>
      <c r="AZ45" s="340">
        <f t="shared" si="16"/>
        <v>0</v>
      </c>
      <c r="BA45" s="340">
        <f t="shared" si="16"/>
        <v>0</v>
      </c>
      <c r="BB45" s="340">
        <f t="shared" si="16"/>
        <v>0</v>
      </c>
      <c r="BC45" s="340">
        <f t="shared" si="16"/>
        <v>0</v>
      </c>
      <c r="BD45" s="340">
        <f t="shared" si="16"/>
        <v>0</v>
      </c>
    </row>
    <row r="46" spans="1:56" ht="15">
      <c r="A46" s="105" t="str">
        <f>VLOOKUP(CONCATENATE(C46,"-",B46),[1]!ACHIEV,2,FALSE)</f>
        <v>LO20Fast</v>
      </c>
      <c r="B46" s="105" t="s">
        <v>200</v>
      </c>
      <c r="C46" s="105" t="s">
        <v>975</v>
      </c>
      <c r="D46" s="105" t="s">
        <v>244</v>
      </c>
      <c r="E46" s="105" t="s">
        <v>974</v>
      </c>
      <c r="F46" s="125">
        <f t="shared" si="12"/>
        <v>3.8525044264467949E-2</v>
      </c>
      <c r="G46" s="126">
        <f t="shared" si="13"/>
        <v>292.65905984338713</v>
      </c>
      <c r="H46" s="126">
        <f t="shared" si="14"/>
        <v>161.38023290471921</v>
      </c>
      <c r="I46" s="23" t="s">
        <v>295</v>
      </c>
      <c r="J46" s="23" t="s">
        <v>825</v>
      </c>
      <c r="K46" s="302">
        <f ca="1">VLOOKUP(forRPM!$J46,'SC-NR'!$D$134:$Y$169,COLUMN()-9,FALSE)</f>
        <v>3.5165795395538268E-2</v>
      </c>
      <c r="L46" s="302">
        <f ca="1">VLOOKUP(forRPM!$J46,'SC-NR'!$D$134:$Y$169,COLUMN()-9,FALSE)</f>
        <v>6.2296477314925915E-2</v>
      </c>
      <c r="M46" s="302">
        <f ca="1">VLOOKUP(forRPM!$J46,'SC-NR'!$D$134:$Y$169,COLUMN()-9,FALSE)</f>
        <v>8.3195654489976414E-2</v>
      </c>
      <c r="N46" s="302">
        <f ca="1">VLOOKUP(forRPM!$J46,'SC-NR'!$D$134:$Y$169,COLUMN()-9,FALSE)</f>
        <v>9.9262217316958598E-2</v>
      </c>
      <c r="O46" s="302">
        <f ca="1">VLOOKUP(forRPM!$J46,'SC-NR'!$D$134:$Y$169,COLUMN()-9,FALSE)</f>
        <v>0.11158115354475522</v>
      </c>
      <c r="P46" s="302">
        <f ca="1">VLOOKUP(forRPM!$J46,'SC-NR'!$D$134:$Y$169,COLUMN()-9,FALSE)</f>
        <v>0.12099398562182589</v>
      </c>
      <c r="Q46" s="302">
        <f ca="1">VLOOKUP(forRPM!$J46,'SC-NR'!$D$134:$Y$169,COLUMN()-9,FALSE)</f>
        <v>0.12815340244482881</v>
      </c>
      <c r="R46" s="302">
        <f ca="1">VLOOKUP(forRPM!$J46,'SC-NR'!$D$134:$Y$169,COLUMN()-9,FALSE)</f>
        <v>0.13356563216346812</v>
      </c>
      <c r="S46" s="302">
        <f ca="1">VLOOKUP(forRPM!$J46,'SC-NR'!$D$134:$Y$169,COLUMN()-9,FALSE)</f>
        <v>0.1376233068541583</v>
      </c>
      <c r="T46" s="302">
        <f ca="1">VLOOKUP(forRPM!$J46,'SC-NR'!$D$134:$Y$169,COLUMN()-9,FALSE)</f>
        <v>0.20391973256494125</v>
      </c>
      <c r="U46" s="302">
        <f ca="1">VLOOKUP(forRPM!$J46,'SC-NR'!$D$134:$Y$169,COLUMN()-9,FALSE)</f>
        <v>0.18313103812843665</v>
      </c>
      <c r="V46" s="302">
        <f ca="1">VLOOKUP(forRPM!$J46,'SC-NR'!$D$134:$Y$169,COLUMN()-9,FALSE)</f>
        <v>0.17790971288061649</v>
      </c>
      <c r="W46" s="302">
        <f ca="1">VLOOKUP(forRPM!$J46,'SC-NR'!$D$134:$Y$169,COLUMN()-9,FALSE)</f>
        <v>0.17872880993351509</v>
      </c>
      <c r="X46" s="302">
        <f ca="1">VLOOKUP(forRPM!$J46,'SC-NR'!$D$134:$Y$169,COLUMN()-9,FALSE)</f>
        <v>0.173674598384125</v>
      </c>
      <c r="Y46" s="302">
        <f ca="1">VLOOKUP(forRPM!$J46,'SC-NR'!$D$134:$Y$169,COLUMN()-9,FALSE)</f>
        <v>0.16613359580276496</v>
      </c>
      <c r="Z46" s="302">
        <f ca="1">VLOOKUP(forRPM!$J46,'SC-NR'!$D$134:$Y$169,COLUMN()-9,FALSE)</f>
        <v>0.16867692137703816</v>
      </c>
      <c r="AA46" s="302">
        <f ca="1">VLOOKUP(forRPM!$J46,'SC-NR'!$D$134:$Y$169,COLUMN()-9,FALSE)</f>
        <v>0.16383907227552061</v>
      </c>
      <c r="AB46" s="302">
        <f ca="1">VLOOKUP(forRPM!$J46,'SC-NR'!$D$134:$Y$169,COLUMN()-9,FALSE)</f>
        <v>0.16166845633442145</v>
      </c>
      <c r="AC46" s="302">
        <f ca="1">VLOOKUP(forRPM!$J46,'SC-NR'!$D$134:$Y$169,COLUMN()-9,FALSE)</f>
        <v>0.1619838867929263</v>
      </c>
      <c r="AD46" s="302">
        <f ca="1">VLOOKUP(forRPM!$J46,'SC-NR'!$D$134:$Y$169,COLUMN()-9,FALSE)</f>
        <v>0.16060090331276372</v>
      </c>
      <c r="AE46" s="302">
        <f>VLOOKUP(forRPM!$J46,'SC-NR'!$D$134:$Y$169,COLUMN()-9,FALSE)</f>
        <v>3.0899258095346092</v>
      </c>
      <c r="AF46" s="340">
        <f t="shared" si="15"/>
        <v>20.595122729425981</v>
      </c>
      <c r="AG46" s="340">
        <f t="shared" si="15"/>
        <v>19.560026693796807</v>
      </c>
      <c r="AH46" s="340">
        <f t="shared" si="15"/>
        <v>22.481858120310203</v>
      </c>
      <c r="AI46" s="340">
        <f t="shared" si="15"/>
        <v>20.612880377185594</v>
      </c>
      <c r="AJ46" s="340">
        <f t="shared" si="15"/>
        <v>20.791409439541624</v>
      </c>
      <c r="AK46" s="340">
        <f t="shared" si="15"/>
        <v>18.06821572704985</v>
      </c>
      <c r="AL46" s="340">
        <f t="shared" si="15"/>
        <v>14.332106375253662</v>
      </c>
      <c r="AM46" s="340">
        <f t="shared" si="15"/>
        <v>17.079007514318452</v>
      </c>
      <c r="AN46" s="340">
        <f t="shared" si="15"/>
        <v>19.503022538369674</v>
      </c>
      <c r="AO46" s="340">
        <f t="shared" si="15"/>
        <v>22.122808977367221</v>
      </c>
      <c r="AP46" s="340">
        <f t="shared" si="16"/>
        <v>19.549016560969047</v>
      </c>
      <c r="AQ46" s="340">
        <f t="shared" si="16"/>
        <v>19.11154806823896</v>
      </c>
      <c r="AR46" s="340">
        <f t="shared" si="16"/>
        <v>0</v>
      </c>
      <c r="AS46" s="340">
        <f t="shared" si="16"/>
        <v>5.074362368084822</v>
      </c>
      <c r="AT46" s="340">
        <f t="shared" si="16"/>
        <v>4.5876679363361488</v>
      </c>
      <c r="AU46" s="340">
        <f t="shared" si="16"/>
        <v>4.6981466590926964</v>
      </c>
      <c r="AV46" s="340">
        <f t="shared" si="16"/>
        <v>5.1677638925715712</v>
      </c>
      <c r="AW46" s="340">
        <f t="shared" si="16"/>
        <v>5.2361558653850695</v>
      </c>
      <c r="AX46" s="340">
        <f t="shared" si="16"/>
        <v>4.5669591315191775</v>
      </c>
      <c r="AY46" s="340">
        <f t="shared" si="16"/>
        <v>4.3619281837998072</v>
      </c>
      <c r="AZ46" s="340">
        <f t="shared" si="16"/>
        <v>4.3376437190926183</v>
      </c>
      <c r="BA46" s="340">
        <f t="shared" si="16"/>
        <v>5.766948444636987</v>
      </c>
      <c r="BB46" s="340">
        <f t="shared" si="16"/>
        <v>5.0905432990301716</v>
      </c>
      <c r="BC46" s="340">
        <f t="shared" si="16"/>
        <v>5.0134713214248654</v>
      </c>
      <c r="BD46" s="340">
        <f t="shared" si="16"/>
        <v>4.9504459005861206</v>
      </c>
    </row>
    <row r="47" spans="1:56" ht="15">
      <c r="A47" s="105" t="str">
        <f>VLOOKUP(CONCATENATE(C47,"-",B47),[1]!ACHIEV,2,FALSE)</f>
        <v>LO20Fast</v>
      </c>
      <c r="B47" s="105" t="s">
        <v>200</v>
      </c>
      <c r="C47" s="105" t="s">
        <v>975</v>
      </c>
      <c r="D47" s="105" t="s">
        <v>244</v>
      </c>
      <c r="E47" s="105" t="s">
        <v>974</v>
      </c>
      <c r="F47" s="125">
        <f t="shared" si="12"/>
        <v>7.0191230486296968E-2</v>
      </c>
      <c r="G47" s="126">
        <f t="shared" si="13"/>
        <v>327.37195268305783</v>
      </c>
      <c r="H47" s="126">
        <f t="shared" si="14"/>
        <v>136.57708145630471</v>
      </c>
      <c r="I47" s="23" t="s">
        <v>509</v>
      </c>
      <c r="J47" t="s">
        <v>821</v>
      </c>
      <c r="K47" s="302">
        <f ca="1">VLOOKUP(forRPM!$J47,'SC-NR'!$D$134:$Y$169,COLUMN()-9,FALSE)</f>
        <v>1.2693271880583919E-2</v>
      </c>
      <c r="L47" s="302">
        <f ca="1">VLOOKUP(forRPM!$J47,'SC-NR'!$D$134:$Y$169,COLUMN()-9,FALSE)</f>
        <v>2.2486228872881146E-2</v>
      </c>
      <c r="M47" s="302">
        <f ca="1">VLOOKUP(forRPM!$J47,'SC-NR'!$D$134:$Y$169,COLUMN()-9,FALSE)</f>
        <v>3.0029892679702568E-2</v>
      </c>
      <c r="N47" s="302">
        <f ca="1">VLOOKUP(forRPM!$J47,'SC-NR'!$D$134:$Y$169,COLUMN()-9,FALSE)</f>
        <v>3.5829199871691829E-2</v>
      </c>
      <c r="O47" s="302">
        <f ca="1">VLOOKUP(forRPM!$J47,'SC-NR'!$D$134:$Y$169,COLUMN()-9,FALSE)</f>
        <v>4.0275782269735265E-2</v>
      </c>
      <c r="P47" s="302">
        <f ca="1">VLOOKUP(forRPM!$J47,'SC-NR'!$D$134:$Y$169,COLUMN()-9,FALSE)</f>
        <v>4.3673391661948779E-2</v>
      </c>
      <c r="Q47" s="302">
        <f ca="1">VLOOKUP(forRPM!$J47,'SC-NR'!$D$134:$Y$169,COLUMN()-9,FALSE)</f>
        <v>4.6257619409924941E-2</v>
      </c>
      <c r="R47" s="302">
        <f ca="1">VLOOKUP(forRPM!$J47,'SC-NR'!$D$134:$Y$169,COLUMN()-9,FALSE)</f>
        <v>4.82111911271619E-2</v>
      </c>
      <c r="S47" s="302">
        <f ca="1">VLOOKUP(forRPM!$J47,'SC-NR'!$D$134:$Y$169,COLUMN()-9,FALSE)</f>
        <v>4.9675829349405273E-2</v>
      </c>
      <c r="T47" s="302">
        <f ca="1">VLOOKUP(forRPM!$J47,'SC-NR'!$D$134:$Y$169,COLUMN()-9,FALSE)</f>
        <v>9.5868875431343953E-2</v>
      </c>
      <c r="U47" s="302">
        <f ca="1">VLOOKUP(forRPM!$J47,'SC-NR'!$D$134:$Y$169,COLUMN()-9,FALSE)</f>
        <v>8.0280564826834877E-2</v>
      </c>
      <c r="V47" s="302">
        <f ca="1">VLOOKUP(forRPM!$J47,'SC-NR'!$D$134:$Y$169,COLUMN()-9,FALSE)</f>
        <v>7.6009331957003254E-2</v>
      </c>
      <c r="W47" s="302">
        <f ca="1">VLOOKUP(forRPM!$J47,'SC-NR'!$D$134:$Y$169,COLUMN()-9,FALSE)</f>
        <v>7.621511542072737E-2</v>
      </c>
      <c r="X47" s="302">
        <f ca="1">VLOOKUP(forRPM!$J47,'SC-NR'!$D$134:$Y$169,COLUMN()-9,FALSE)</f>
        <v>7.2367951804175212E-2</v>
      </c>
      <c r="Y47" s="302">
        <f ca="1">VLOOKUP(forRPM!$J47,'SC-NR'!$D$134:$Y$169,COLUMN()-9,FALSE)</f>
        <v>6.6851428325451517E-2</v>
      </c>
      <c r="Z47" s="302">
        <f ca="1">VLOOKUP(forRPM!$J47,'SC-NR'!$D$134:$Y$169,COLUMN()-9,FALSE)</f>
        <v>6.8601963628147342E-2</v>
      </c>
      <c r="AA47" s="302">
        <f ca="1">VLOOKUP(forRPM!$J47,'SC-NR'!$D$134:$Y$169,COLUMN()-9,FALSE)</f>
        <v>6.515339338738016E-2</v>
      </c>
      <c r="AB47" s="302">
        <f ca="1">VLOOKUP(forRPM!$J47,'SC-NR'!$D$134:$Y$169,COLUMN()-9,FALSE)</f>
        <v>6.3653431644320677E-2</v>
      </c>
      <c r="AC47" s="302">
        <f ca="1">VLOOKUP(forRPM!$J47,'SC-NR'!$D$134:$Y$169,COLUMN()-9,FALSE)</f>
        <v>6.3962064721280978E-2</v>
      </c>
      <c r="AD47" s="302">
        <f ca="1">VLOOKUP(forRPM!$J47,'SC-NR'!$D$134:$Y$169,COLUMN()-9,FALSE)</f>
        <v>6.308849213546408E-2</v>
      </c>
      <c r="AE47" s="302">
        <f>VLOOKUP(forRPM!$J47,'SC-NR'!$D$134:$Y$169,COLUMN()-9,FALSE)</f>
        <v>1.1345879952698965</v>
      </c>
      <c r="AF47" s="340">
        <f t="shared" si="15"/>
        <v>21.794982775620316</v>
      </c>
      <c r="AG47" s="340">
        <f t="shared" si="15"/>
        <v>20.393373146057638</v>
      </c>
      <c r="AH47" s="340">
        <f t="shared" si="15"/>
        <v>23.242482199919959</v>
      </c>
      <c r="AI47" s="340">
        <f t="shared" si="15"/>
        <v>20.94532747285832</v>
      </c>
      <c r="AJ47" s="340">
        <f t="shared" si="15"/>
        <v>21.189150923825718</v>
      </c>
      <c r="AK47" s="340">
        <f t="shared" si="15"/>
        <v>19.492909437579421</v>
      </c>
      <c r="AL47" s="340">
        <f t="shared" si="15"/>
        <v>17.793676251030231</v>
      </c>
      <c r="AM47" s="340">
        <f t="shared" si="15"/>
        <v>19.226372098805648</v>
      </c>
      <c r="AN47" s="340">
        <f t="shared" si="15"/>
        <v>19.305670803095659</v>
      </c>
      <c r="AO47" s="340">
        <f t="shared" si="15"/>
        <v>23.315826332875467</v>
      </c>
      <c r="AP47" s="340">
        <f t="shared" si="16"/>
        <v>20.62694194438939</v>
      </c>
      <c r="AQ47" s="340">
        <f t="shared" si="16"/>
        <v>21.180157611978728</v>
      </c>
      <c r="AR47" s="340">
        <f t="shared" si="16"/>
        <v>0</v>
      </c>
      <c r="AS47" s="340">
        <f t="shared" si="16"/>
        <v>7.1820102693926451</v>
      </c>
      <c r="AT47" s="340">
        <f t="shared" si="16"/>
        <v>6.3553587991120093</v>
      </c>
      <c r="AU47" s="340">
        <f t="shared" si="16"/>
        <v>6.478605971892156</v>
      </c>
      <c r="AV47" s="340">
        <f t="shared" si="16"/>
        <v>6.669747272544889</v>
      </c>
      <c r="AW47" s="340">
        <f t="shared" si="16"/>
        <v>6.5142873751047707</v>
      </c>
      <c r="AX47" s="340">
        <f t="shared" si="16"/>
        <v>5.8440787771952243</v>
      </c>
      <c r="AY47" s="340">
        <f t="shared" si="16"/>
        <v>6.3656334582533276</v>
      </c>
      <c r="AZ47" s="340">
        <f t="shared" si="16"/>
        <v>5.7159700609794113</v>
      </c>
      <c r="BA47" s="340">
        <f t="shared" si="16"/>
        <v>6.9183472215075437</v>
      </c>
      <c r="BB47" s="340">
        <f t="shared" si="16"/>
        <v>6.4906367952994728</v>
      </c>
      <c r="BC47" s="340">
        <f t="shared" si="16"/>
        <v>7.0152311814125783</v>
      </c>
      <c r="BD47" s="340">
        <f t="shared" si="16"/>
        <v>7.3151745023272605</v>
      </c>
    </row>
    <row r="48" spans="1:56" ht="15">
      <c r="A48" s="105" t="str">
        <f>VLOOKUP(CONCATENATE(C48,"-",B48),[1]!ACHIEV,2,FALSE)</f>
        <v>LO20Fast</v>
      </c>
      <c r="B48" s="105" t="s">
        <v>200</v>
      </c>
      <c r="C48" s="105" t="s">
        <v>975</v>
      </c>
      <c r="D48" s="105" t="s">
        <v>244</v>
      </c>
      <c r="E48" s="105" t="s">
        <v>974</v>
      </c>
      <c r="F48" s="125">
        <f t="shared" si="12"/>
        <v>2.9674447179931982E-2</v>
      </c>
      <c r="G48" s="126">
        <f t="shared" si="13"/>
        <v>169.63818955754951</v>
      </c>
      <c r="H48" s="126">
        <f t="shared" si="14"/>
        <v>148.9684073168103</v>
      </c>
      <c r="I48" s="23" t="s">
        <v>296</v>
      </c>
      <c r="J48" t="s">
        <v>816</v>
      </c>
      <c r="K48" s="302">
        <f ca="1">VLOOKUP(forRPM!$J48,'SC-NR'!$D$134:$Y$169,COLUMN()-9,FALSE)</f>
        <v>3.5293213844900098E-2</v>
      </c>
      <c r="L48" s="302">
        <f ca="1">VLOOKUP(forRPM!$J48,'SC-NR'!$D$134:$Y$169,COLUMN()-9,FALSE)</f>
        <v>6.2547311917644496E-2</v>
      </c>
      <c r="M48" s="302">
        <f ca="1">VLOOKUP(forRPM!$J48,'SC-NR'!$D$134:$Y$169,COLUMN()-9,FALSE)</f>
        <v>8.3564188713666582E-2</v>
      </c>
      <c r="N48" s="302">
        <f ca="1">VLOOKUP(forRPM!$J48,'SC-NR'!$D$134:$Y$169,COLUMN()-9,FALSE)</f>
        <v>9.9741967016991687E-2</v>
      </c>
      <c r="O48" s="302">
        <f ca="1">VLOOKUP(forRPM!$J48,'SC-NR'!$D$134:$Y$169,COLUMN()-9,FALSE)</f>
        <v>0.11216547538681576</v>
      </c>
      <c r="P48" s="302">
        <f ca="1">VLOOKUP(forRPM!$J48,'SC-NR'!$D$134:$Y$169,COLUMN()-9,FALSE)</f>
        <v>0.12167645137830993</v>
      </c>
      <c r="Q48" s="302">
        <f ca="1">VLOOKUP(forRPM!$J48,'SC-NR'!$D$134:$Y$169,COLUMN()-9,FALSE)</f>
        <v>0.12892801357093694</v>
      </c>
      <c r="R48" s="302">
        <f ca="1">VLOOKUP(forRPM!$J48,'SC-NR'!$D$134:$Y$169,COLUMN()-9,FALSE)</f>
        <v>0.13442692746215912</v>
      </c>
      <c r="S48" s="302">
        <f ca="1">VLOOKUP(forRPM!$J48,'SC-NR'!$D$134:$Y$169,COLUMN()-9,FALSE)</f>
        <v>0.13856640038670004</v>
      </c>
      <c r="T48" s="302">
        <f ca="1">VLOOKUP(forRPM!$J48,'SC-NR'!$D$134:$Y$169,COLUMN()-9,FALSE)</f>
        <v>0.17616581315001212</v>
      </c>
      <c r="U48" s="302">
        <f ca="1">VLOOKUP(forRPM!$J48,'SC-NR'!$D$134:$Y$169,COLUMN()-9,FALSE)</f>
        <v>0.16589990627511453</v>
      </c>
      <c r="V48" s="302">
        <f ca="1">VLOOKUP(forRPM!$J48,'SC-NR'!$D$134:$Y$169,COLUMN()-9,FALSE)</f>
        <v>0.16383358666943393</v>
      </c>
      <c r="W48" s="302">
        <f ca="1">VLOOKUP(forRPM!$J48,'SC-NR'!$D$134:$Y$169,COLUMN()-9,FALSE)</f>
        <v>0.16483640761103524</v>
      </c>
      <c r="X48" s="302">
        <f ca="1">VLOOKUP(forRPM!$J48,'SC-NR'!$D$134:$Y$169,COLUMN()-9,FALSE)</f>
        <v>0.16246174953156564</v>
      </c>
      <c r="Y48" s="302">
        <f ca="1">VLOOKUP(forRPM!$J48,'SC-NR'!$D$134:$Y$169,COLUMN()-9,FALSE)</f>
        <v>0.15859562799491123</v>
      </c>
      <c r="Z48" s="302">
        <f ca="1">VLOOKUP(forRPM!$J48,'SC-NR'!$D$134:$Y$169,COLUMN()-9,FALSE)</f>
        <v>0.16012407665025777</v>
      </c>
      <c r="AA48" s="302">
        <f ca="1">VLOOKUP(forRPM!$J48,'SC-NR'!$D$134:$Y$169,COLUMN()-9,FALSE)</f>
        <v>0.15754596978622021</v>
      </c>
      <c r="AB48" s="302">
        <f ca="1">VLOOKUP(forRPM!$J48,'SC-NR'!$D$134:$Y$169,COLUMN()-9,FALSE)</f>
        <v>0.15635950003008225</v>
      </c>
      <c r="AC48" s="302">
        <f ca="1">VLOOKUP(forRPM!$J48,'SC-NR'!$D$134:$Y$169,COLUMN()-9,FALSE)</f>
        <v>0.15648008932349586</v>
      </c>
      <c r="AD48" s="302">
        <f ca="1">VLOOKUP(forRPM!$J48,'SC-NR'!$D$134:$Y$169,COLUMN()-9,FALSE)</f>
        <v>0.15563680603939742</v>
      </c>
      <c r="AE48" s="302">
        <f>VLOOKUP(forRPM!$J48,'SC-NR'!$D$134:$Y$169,COLUMN()-9,FALSE)</f>
        <v>3.0218450948210012</v>
      </c>
      <c r="AF48" s="340">
        <f t="shared" si="15"/>
        <v>10.986967066853154</v>
      </c>
      <c r="AG48" s="340">
        <f t="shared" si="15"/>
        <v>10.124733055356602</v>
      </c>
      <c r="AH48" s="340">
        <f t="shared" si="15"/>
        <v>11.436793491381666</v>
      </c>
      <c r="AI48" s="340">
        <f t="shared" si="15"/>
        <v>10.442864665678673</v>
      </c>
      <c r="AJ48" s="340">
        <f t="shared" si="15"/>
        <v>10.440668249181762</v>
      </c>
      <c r="AK48" s="340">
        <f t="shared" si="15"/>
        <v>10.450190829137924</v>
      </c>
      <c r="AL48" s="340">
        <f t="shared" si="15"/>
        <v>10.246816907534901</v>
      </c>
      <c r="AM48" s="340">
        <f t="shared" si="15"/>
        <v>10.980073679434044</v>
      </c>
      <c r="AN48" s="340">
        <f t="shared" si="15"/>
        <v>9.9114327231577128</v>
      </c>
      <c r="AO48" s="340">
        <f t="shared" si="15"/>
        <v>11.067009536848786</v>
      </c>
      <c r="AP48" s="340">
        <f t="shared" si="16"/>
        <v>10.215421416959597</v>
      </c>
      <c r="AQ48" s="340">
        <f t="shared" si="16"/>
        <v>10.699142604367863</v>
      </c>
      <c r="AR48" s="340">
        <f t="shared" si="16"/>
        <v>0</v>
      </c>
      <c r="AS48" s="340">
        <f t="shared" si="16"/>
        <v>3.5324488123477984</v>
      </c>
      <c r="AT48" s="340">
        <f t="shared" si="16"/>
        <v>3.1520090997940033</v>
      </c>
      <c r="AU48" s="340">
        <f t="shared" si="16"/>
        <v>3.2475264488793929</v>
      </c>
      <c r="AV48" s="340">
        <f t="shared" si="16"/>
        <v>3.6210572003310881</v>
      </c>
      <c r="AW48" s="340">
        <f t="shared" si="16"/>
        <v>3.6928315803570362</v>
      </c>
      <c r="AX48" s="340">
        <f t="shared" si="16"/>
        <v>3.5369227212900141</v>
      </c>
      <c r="AY48" s="340">
        <f t="shared" si="16"/>
        <v>3.8564621931111498</v>
      </c>
      <c r="AZ48" s="340">
        <f t="shared" si="16"/>
        <v>3.6334744064892561</v>
      </c>
      <c r="BA48" s="340">
        <f t="shared" si="16"/>
        <v>3.8561884014070431</v>
      </c>
      <c r="BB48" s="340">
        <f t="shared" si="16"/>
        <v>3.564331563163702</v>
      </c>
      <c r="BC48" s="340">
        <f t="shared" si="16"/>
        <v>3.3977296323232569</v>
      </c>
      <c r="BD48" s="340">
        <f t="shared" si="16"/>
        <v>3.545093272163073</v>
      </c>
    </row>
    <row r="49" spans="1:56" ht="15">
      <c r="A49" s="105" t="str">
        <f>VLOOKUP(CONCATENATE(C49,"-",B49),[1]!ACHIEV,2,FALSE)</f>
        <v>LO20Fast</v>
      </c>
      <c r="B49" s="105" t="s">
        <v>200</v>
      </c>
      <c r="C49" s="105" t="s">
        <v>975</v>
      </c>
      <c r="D49" s="105" t="s">
        <v>244</v>
      </c>
      <c r="E49" s="105" t="s">
        <v>974</v>
      </c>
      <c r="F49" s="125">
        <f t="shared" si="12"/>
        <v>0</v>
      </c>
      <c r="G49" s="126">
        <f t="shared" si="13"/>
        <v>0</v>
      </c>
      <c r="H49" s="126">
        <f t="shared" si="14"/>
        <v>9999</v>
      </c>
      <c r="I49" s="23" t="s">
        <v>510</v>
      </c>
      <c r="J49" t="s">
        <v>855</v>
      </c>
      <c r="K49" s="302">
        <f ca="1">VLOOKUP(forRPM!$J49,'SC-NR'!$D$134:$Y$169,COLUMN()-9,FALSE)</f>
        <v>0</v>
      </c>
      <c r="L49" s="302">
        <f ca="1">VLOOKUP(forRPM!$J49,'SC-NR'!$D$134:$Y$169,COLUMN()-9,FALSE)</f>
        <v>0</v>
      </c>
      <c r="M49" s="302">
        <f ca="1">VLOOKUP(forRPM!$J49,'SC-NR'!$D$134:$Y$169,COLUMN()-9,FALSE)</f>
        <v>0</v>
      </c>
      <c r="N49" s="302">
        <f ca="1">VLOOKUP(forRPM!$J49,'SC-NR'!$D$134:$Y$169,COLUMN()-9,FALSE)</f>
        <v>0</v>
      </c>
      <c r="O49" s="302">
        <f ca="1">VLOOKUP(forRPM!$J49,'SC-NR'!$D$134:$Y$169,COLUMN()-9,FALSE)</f>
        <v>0</v>
      </c>
      <c r="P49" s="302">
        <f ca="1">VLOOKUP(forRPM!$J49,'SC-NR'!$D$134:$Y$169,COLUMN()-9,FALSE)</f>
        <v>0</v>
      </c>
      <c r="Q49" s="302">
        <f ca="1">VLOOKUP(forRPM!$J49,'SC-NR'!$D$134:$Y$169,COLUMN()-9,FALSE)</f>
        <v>0</v>
      </c>
      <c r="R49" s="302">
        <f ca="1">VLOOKUP(forRPM!$J49,'SC-NR'!$D$134:$Y$169,COLUMN()-9,FALSE)</f>
        <v>0</v>
      </c>
      <c r="S49" s="302">
        <f ca="1">VLOOKUP(forRPM!$J49,'SC-NR'!$D$134:$Y$169,COLUMN()-9,FALSE)</f>
        <v>0</v>
      </c>
      <c r="T49" s="302">
        <f ca="1">VLOOKUP(forRPM!$J49,'SC-NR'!$D$134:$Y$169,COLUMN()-9,FALSE)</f>
        <v>0</v>
      </c>
      <c r="U49" s="302">
        <f ca="1">VLOOKUP(forRPM!$J49,'SC-NR'!$D$134:$Y$169,COLUMN()-9,FALSE)</f>
        <v>0</v>
      </c>
      <c r="V49" s="302">
        <f ca="1">VLOOKUP(forRPM!$J49,'SC-NR'!$D$134:$Y$169,COLUMN()-9,FALSE)</f>
        <v>0</v>
      </c>
      <c r="W49" s="302">
        <f ca="1">VLOOKUP(forRPM!$J49,'SC-NR'!$D$134:$Y$169,COLUMN()-9,FALSE)</f>
        <v>0</v>
      </c>
      <c r="X49" s="302">
        <f ca="1">VLOOKUP(forRPM!$J49,'SC-NR'!$D$134:$Y$169,COLUMN()-9,FALSE)</f>
        <v>0</v>
      </c>
      <c r="Y49" s="302">
        <f ca="1">VLOOKUP(forRPM!$J49,'SC-NR'!$D$134:$Y$169,COLUMN()-9,FALSE)</f>
        <v>0</v>
      </c>
      <c r="Z49" s="302">
        <f ca="1">VLOOKUP(forRPM!$J49,'SC-NR'!$D$134:$Y$169,COLUMN()-9,FALSE)</f>
        <v>0</v>
      </c>
      <c r="AA49" s="302">
        <f ca="1">VLOOKUP(forRPM!$J49,'SC-NR'!$D$134:$Y$169,COLUMN()-9,FALSE)</f>
        <v>0</v>
      </c>
      <c r="AB49" s="302">
        <f ca="1">VLOOKUP(forRPM!$J49,'SC-NR'!$D$134:$Y$169,COLUMN()-9,FALSE)</f>
        <v>0</v>
      </c>
      <c r="AC49" s="302">
        <f ca="1">VLOOKUP(forRPM!$J49,'SC-NR'!$D$134:$Y$169,COLUMN()-9,FALSE)</f>
        <v>0</v>
      </c>
      <c r="AD49" s="302">
        <f ca="1">VLOOKUP(forRPM!$J49,'SC-NR'!$D$134:$Y$169,COLUMN()-9,FALSE)</f>
        <v>0</v>
      </c>
      <c r="AE49" s="302">
        <f>VLOOKUP(forRPM!$J49,'SC-NR'!$D$134:$Y$169,COLUMN()-9,FALSE)</f>
        <v>0</v>
      </c>
      <c r="AF49" s="340">
        <f t="shared" si="15"/>
        <v>0</v>
      </c>
      <c r="AG49" s="340">
        <f t="shared" si="15"/>
        <v>0</v>
      </c>
      <c r="AH49" s="340">
        <f t="shared" si="15"/>
        <v>0</v>
      </c>
      <c r="AI49" s="340">
        <f t="shared" si="15"/>
        <v>0</v>
      </c>
      <c r="AJ49" s="340">
        <f t="shared" si="15"/>
        <v>0</v>
      </c>
      <c r="AK49" s="340">
        <f t="shared" si="15"/>
        <v>0</v>
      </c>
      <c r="AL49" s="340">
        <f t="shared" si="15"/>
        <v>0</v>
      </c>
      <c r="AM49" s="340">
        <f t="shared" si="15"/>
        <v>0</v>
      </c>
      <c r="AN49" s="340">
        <f t="shared" si="15"/>
        <v>0</v>
      </c>
      <c r="AO49" s="340">
        <f t="shared" si="15"/>
        <v>0</v>
      </c>
      <c r="AP49" s="340">
        <f t="shared" si="16"/>
        <v>0</v>
      </c>
      <c r="AQ49" s="340">
        <f t="shared" si="16"/>
        <v>0</v>
      </c>
      <c r="AR49" s="340">
        <f t="shared" si="16"/>
        <v>0</v>
      </c>
      <c r="AS49" s="340">
        <f t="shared" si="16"/>
        <v>0</v>
      </c>
      <c r="AT49" s="340">
        <f t="shared" si="16"/>
        <v>0</v>
      </c>
      <c r="AU49" s="340">
        <f t="shared" si="16"/>
        <v>0</v>
      </c>
      <c r="AV49" s="340">
        <f t="shared" si="16"/>
        <v>0</v>
      </c>
      <c r="AW49" s="340">
        <f t="shared" si="16"/>
        <v>0</v>
      </c>
      <c r="AX49" s="340">
        <f t="shared" si="16"/>
        <v>0</v>
      </c>
      <c r="AY49" s="340">
        <f t="shared" si="16"/>
        <v>0</v>
      </c>
      <c r="AZ49" s="340">
        <f t="shared" si="16"/>
        <v>0</v>
      </c>
      <c r="BA49" s="340">
        <f t="shared" si="16"/>
        <v>0</v>
      </c>
      <c r="BB49" s="340">
        <f t="shared" si="16"/>
        <v>0</v>
      </c>
      <c r="BC49" s="340">
        <f t="shared" si="16"/>
        <v>0</v>
      </c>
      <c r="BD49" s="340">
        <f t="shared" si="16"/>
        <v>0</v>
      </c>
    </row>
    <row r="50" spans="1:56" ht="15">
      <c r="A50" s="105" t="str">
        <f>VLOOKUP(CONCATENATE(C50,"-",B50),[1]!ACHIEV,2,FALSE)</f>
        <v>LO20Fast</v>
      </c>
      <c r="B50" s="105" t="s">
        <v>200</v>
      </c>
      <c r="C50" s="105" t="s">
        <v>975</v>
      </c>
      <c r="D50" s="105" t="s">
        <v>244</v>
      </c>
      <c r="E50" s="105" t="s">
        <v>974</v>
      </c>
      <c r="F50" s="125">
        <f t="shared" si="12"/>
        <v>0</v>
      </c>
      <c r="G50" s="126">
        <f t="shared" si="13"/>
        <v>0</v>
      </c>
      <c r="H50" s="126">
        <f t="shared" si="14"/>
        <v>9999</v>
      </c>
      <c r="I50" s="23" t="s">
        <v>511</v>
      </c>
      <c r="J50" t="s">
        <v>856</v>
      </c>
      <c r="K50" s="302">
        <f ca="1">VLOOKUP(forRPM!$J50,'SC-NR'!$D$134:$Y$169,COLUMN()-9,FALSE)</f>
        <v>0</v>
      </c>
      <c r="L50" s="302">
        <f ca="1">VLOOKUP(forRPM!$J50,'SC-NR'!$D$134:$Y$169,COLUMN()-9,FALSE)</f>
        <v>0</v>
      </c>
      <c r="M50" s="302">
        <f ca="1">VLOOKUP(forRPM!$J50,'SC-NR'!$D$134:$Y$169,COLUMN()-9,FALSE)</f>
        <v>0</v>
      </c>
      <c r="N50" s="302">
        <f ca="1">VLOOKUP(forRPM!$J50,'SC-NR'!$D$134:$Y$169,COLUMN()-9,FALSE)</f>
        <v>0</v>
      </c>
      <c r="O50" s="302">
        <f ca="1">VLOOKUP(forRPM!$J50,'SC-NR'!$D$134:$Y$169,COLUMN()-9,FALSE)</f>
        <v>0</v>
      </c>
      <c r="P50" s="302">
        <f ca="1">VLOOKUP(forRPM!$J50,'SC-NR'!$D$134:$Y$169,COLUMN()-9,FALSE)</f>
        <v>0</v>
      </c>
      <c r="Q50" s="302">
        <f ca="1">VLOOKUP(forRPM!$J50,'SC-NR'!$D$134:$Y$169,COLUMN()-9,FALSE)</f>
        <v>0</v>
      </c>
      <c r="R50" s="302">
        <f ca="1">VLOOKUP(forRPM!$J50,'SC-NR'!$D$134:$Y$169,COLUMN()-9,FALSE)</f>
        <v>0</v>
      </c>
      <c r="S50" s="302">
        <f ca="1">VLOOKUP(forRPM!$J50,'SC-NR'!$D$134:$Y$169,COLUMN()-9,FALSE)</f>
        <v>0</v>
      </c>
      <c r="T50" s="302">
        <f ca="1">VLOOKUP(forRPM!$J50,'SC-NR'!$D$134:$Y$169,COLUMN()-9,FALSE)</f>
        <v>0</v>
      </c>
      <c r="U50" s="302">
        <f ca="1">VLOOKUP(forRPM!$J50,'SC-NR'!$D$134:$Y$169,COLUMN()-9,FALSE)</f>
        <v>0</v>
      </c>
      <c r="V50" s="302">
        <f ca="1">VLOOKUP(forRPM!$J50,'SC-NR'!$D$134:$Y$169,COLUMN()-9,FALSE)</f>
        <v>0</v>
      </c>
      <c r="W50" s="302">
        <f ca="1">VLOOKUP(forRPM!$J50,'SC-NR'!$D$134:$Y$169,COLUMN()-9,FALSE)</f>
        <v>0</v>
      </c>
      <c r="X50" s="302">
        <f ca="1">VLOOKUP(forRPM!$J50,'SC-NR'!$D$134:$Y$169,COLUMN()-9,FALSE)</f>
        <v>0</v>
      </c>
      <c r="Y50" s="302">
        <f ca="1">VLOOKUP(forRPM!$J50,'SC-NR'!$D$134:$Y$169,COLUMN()-9,FALSE)</f>
        <v>0</v>
      </c>
      <c r="Z50" s="302">
        <f ca="1">VLOOKUP(forRPM!$J50,'SC-NR'!$D$134:$Y$169,COLUMN()-9,FALSE)</f>
        <v>0</v>
      </c>
      <c r="AA50" s="302">
        <f ca="1">VLOOKUP(forRPM!$J50,'SC-NR'!$D$134:$Y$169,COLUMN()-9,FALSE)</f>
        <v>0</v>
      </c>
      <c r="AB50" s="302">
        <f ca="1">VLOOKUP(forRPM!$J50,'SC-NR'!$D$134:$Y$169,COLUMN()-9,FALSE)</f>
        <v>0</v>
      </c>
      <c r="AC50" s="302">
        <f ca="1">VLOOKUP(forRPM!$J50,'SC-NR'!$D$134:$Y$169,COLUMN()-9,FALSE)</f>
        <v>0</v>
      </c>
      <c r="AD50" s="302">
        <f ca="1">VLOOKUP(forRPM!$J50,'SC-NR'!$D$134:$Y$169,COLUMN()-9,FALSE)</f>
        <v>0</v>
      </c>
      <c r="AE50" s="302">
        <f>VLOOKUP(forRPM!$J50,'SC-NR'!$D$134:$Y$169,COLUMN()-9,FALSE)</f>
        <v>0</v>
      </c>
      <c r="AF50" s="340">
        <f t="shared" si="15"/>
        <v>0</v>
      </c>
      <c r="AG50" s="340">
        <f t="shared" si="15"/>
        <v>0</v>
      </c>
      <c r="AH50" s="340">
        <f t="shared" si="15"/>
        <v>0</v>
      </c>
      <c r="AI50" s="340">
        <f t="shared" si="15"/>
        <v>0</v>
      </c>
      <c r="AJ50" s="340">
        <f t="shared" si="15"/>
        <v>0</v>
      </c>
      <c r="AK50" s="340">
        <f t="shared" si="15"/>
        <v>0</v>
      </c>
      <c r="AL50" s="340">
        <f t="shared" si="15"/>
        <v>0</v>
      </c>
      <c r="AM50" s="340">
        <f t="shared" si="15"/>
        <v>0</v>
      </c>
      <c r="AN50" s="340">
        <f t="shared" si="15"/>
        <v>0</v>
      </c>
      <c r="AO50" s="340">
        <f t="shared" si="15"/>
        <v>0</v>
      </c>
      <c r="AP50" s="340">
        <f t="shared" si="16"/>
        <v>0</v>
      </c>
      <c r="AQ50" s="340">
        <f t="shared" si="16"/>
        <v>0</v>
      </c>
      <c r="AR50" s="340">
        <f t="shared" si="16"/>
        <v>0</v>
      </c>
      <c r="AS50" s="340">
        <f t="shared" si="16"/>
        <v>0</v>
      </c>
      <c r="AT50" s="340">
        <f t="shared" si="16"/>
        <v>0</v>
      </c>
      <c r="AU50" s="340">
        <f t="shared" si="16"/>
        <v>0</v>
      </c>
      <c r="AV50" s="340">
        <f t="shared" si="16"/>
        <v>0</v>
      </c>
      <c r="AW50" s="340">
        <f t="shared" si="16"/>
        <v>0</v>
      </c>
      <c r="AX50" s="340">
        <f t="shared" si="16"/>
        <v>0</v>
      </c>
      <c r="AY50" s="340">
        <f t="shared" si="16"/>
        <v>0</v>
      </c>
      <c r="AZ50" s="340">
        <f t="shared" si="16"/>
        <v>0</v>
      </c>
      <c r="BA50" s="340">
        <f t="shared" si="16"/>
        <v>0</v>
      </c>
      <c r="BB50" s="340">
        <f t="shared" si="16"/>
        <v>0</v>
      </c>
      <c r="BC50" s="340">
        <f t="shared" si="16"/>
        <v>0</v>
      </c>
      <c r="BD50" s="340">
        <f t="shared" si="16"/>
        <v>0</v>
      </c>
    </row>
    <row r="51" spans="1:56" ht="15">
      <c r="A51" s="105" t="str">
        <f>VLOOKUP(CONCATENATE(C51,"-",B51),[1]!ACHIEV,2,FALSE)</f>
        <v>LO20Fast</v>
      </c>
      <c r="B51" s="105" t="s">
        <v>200</v>
      </c>
      <c r="C51" s="105" t="s">
        <v>975</v>
      </c>
      <c r="D51" s="105" t="s">
        <v>244</v>
      </c>
      <c r="E51" s="105" t="s">
        <v>974</v>
      </c>
      <c r="F51" s="125">
        <f t="shared" si="12"/>
        <v>0</v>
      </c>
      <c r="G51" s="126">
        <f t="shared" si="13"/>
        <v>0</v>
      </c>
      <c r="H51" s="126">
        <f t="shared" si="14"/>
        <v>9999</v>
      </c>
      <c r="I51" s="23" t="s">
        <v>293</v>
      </c>
      <c r="J51" t="s">
        <v>857</v>
      </c>
      <c r="K51" s="302">
        <f ca="1">VLOOKUP(forRPM!$J51,'SC-NR'!$D$134:$Y$169,COLUMN()-9,FALSE)</f>
        <v>0</v>
      </c>
      <c r="L51" s="302">
        <f ca="1">VLOOKUP(forRPM!$J51,'SC-NR'!$D$134:$Y$169,COLUMN()-9,FALSE)</f>
        <v>0</v>
      </c>
      <c r="M51" s="302">
        <f ca="1">VLOOKUP(forRPM!$J51,'SC-NR'!$D$134:$Y$169,COLUMN()-9,FALSE)</f>
        <v>0</v>
      </c>
      <c r="N51" s="302">
        <f ca="1">VLOOKUP(forRPM!$J51,'SC-NR'!$D$134:$Y$169,COLUMN()-9,FALSE)</f>
        <v>0</v>
      </c>
      <c r="O51" s="302">
        <f ca="1">VLOOKUP(forRPM!$J51,'SC-NR'!$D$134:$Y$169,COLUMN()-9,FALSE)</f>
        <v>0</v>
      </c>
      <c r="P51" s="302">
        <f ca="1">VLOOKUP(forRPM!$J51,'SC-NR'!$D$134:$Y$169,COLUMN()-9,FALSE)</f>
        <v>0</v>
      </c>
      <c r="Q51" s="302">
        <f ca="1">VLOOKUP(forRPM!$J51,'SC-NR'!$D$134:$Y$169,COLUMN()-9,FALSE)</f>
        <v>0</v>
      </c>
      <c r="R51" s="302">
        <f ca="1">VLOOKUP(forRPM!$J51,'SC-NR'!$D$134:$Y$169,COLUMN()-9,FALSE)</f>
        <v>0</v>
      </c>
      <c r="S51" s="302">
        <f ca="1">VLOOKUP(forRPM!$J51,'SC-NR'!$D$134:$Y$169,COLUMN()-9,FALSE)</f>
        <v>0</v>
      </c>
      <c r="T51" s="302">
        <f ca="1">VLOOKUP(forRPM!$J51,'SC-NR'!$D$134:$Y$169,COLUMN()-9,FALSE)</f>
        <v>0</v>
      </c>
      <c r="U51" s="302">
        <f ca="1">VLOOKUP(forRPM!$J51,'SC-NR'!$D$134:$Y$169,COLUMN()-9,FALSE)</f>
        <v>0</v>
      </c>
      <c r="V51" s="302">
        <f ca="1">VLOOKUP(forRPM!$J51,'SC-NR'!$D$134:$Y$169,COLUMN()-9,FALSE)</f>
        <v>0</v>
      </c>
      <c r="W51" s="302">
        <f ca="1">VLOOKUP(forRPM!$J51,'SC-NR'!$D$134:$Y$169,COLUMN()-9,FALSE)</f>
        <v>0</v>
      </c>
      <c r="X51" s="302">
        <f ca="1">VLOOKUP(forRPM!$J51,'SC-NR'!$D$134:$Y$169,COLUMN()-9,FALSE)</f>
        <v>0</v>
      </c>
      <c r="Y51" s="302">
        <f ca="1">VLOOKUP(forRPM!$J51,'SC-NR'!$D$134:$Y$169,COLUMN()-9,FALSE)</f>
        <v>0</v>
      </c>
      <c r="Z51" s="302">
        <f ca="1">VLOOKUP(forRPM!$J51,'SC-NR'!$D$134:$Y$169,COLUMN()-9,FALSE)</f>
        <v>0</v>
      </c>
      <c r="AA51" s="302">
        <f ca="1">VLOOKUP(forRPM!$J51,'SC-NR'!$D$134:$Y$169,COLUMN()-9,FALSE)</f>
        <v>0</v>
      </c>
      <c r="AB51" s="302">
        <f ca="1">VLOOKUP(forRPM!$J51,'SC-NR'!$D$134:$Y$169,COLUMN()-9,FALSE)</f>
        <v>0</v>
      </c>
      <c r="AC51" s="302">
        <f ca="1">VLOOKUP(forRPM!$J51,'SC-NR'!$D$134:$Y$169,COLUMN()-9,FALSE)</f>
        <v>0</v>
      </c>
      <c r="AD51" s="302">
        <f ca="1">VLOOKUP(forRPM!$J51,'SC-NR'!$D$134:$Y$169,COLUMN()-9,FALSE)</f>
        <v>0</v>
      </c>
      <c r="AE51" s="302">
        <f>VLOOKUP(forRPM!$J51,'SC-NR'!$D$134:$Y$169,COLUMN()-9,FALSE)</f>
        <v>0</v>
      </c>
      <c r="AF51" s="340">
        <f t="shared" si="15"/>
        <v>0</v>
      </c>
      <c r="AG51" s="340">
        <f t="shared" si="15"/>
        <v>0</v>
      </c>
      <c r="AH51" s="340">
        <f t="shared" si="15"/>
        <v>0</v>
      </c>
      <c r="AI51" s="340">
        <f t="shared" si="15"/>
        <v>0</v>
      </c>
      <c r="AJ51" s="340">
        <f t="shared" si="15"/>
        <v>0</v>
      </c>
      <c r="AK51" s="340">
        <f t="shared" si="15"/>
        <v>0</v>
      </c>
      <c r="AL51" s="340">
        <f t="shared" si="15"/>
        <v>0</v>
      </c>
      <c r="AM51" s="340">
        <f t="shared" si="15"/>
        <v>0</v>
      </c>
      <c r="AN51" s="340">
        <f t="shared" si="15"/>
        <v>0</v>
      </c>
      <c r="AO51" s="340">
        <f t="shared" si="15"/>
        <v>0</v>
      </c>
      <c r="AP51" s="340">
        <f t="shared" si="16"/>
        <v>0</v>
      </c>
      <c r="AQ51" s="340">
        <f t="shared" si="16"/>
        <v>0</v>
      </c>
      <c r="AR51" s="340">
        <f t="shared" si="16"/>
        <v>0</v>
      </c>
      <c r="AS51" s="340">
        <f t="shared" si="16"/>
        <v>0</v>
      </c>
      <c r="AT51" s="340">
        <f t="shared" si="16"/>
        <v>0</v>
      </c>
      <c r="AU51" s="340">
        <f t="shared" si="16"/>
        <v>0</v>
      </c>
      <c r="AV51" s="340">
        <f t="shared" si="16"/>
        <v>0</v>
      </c>
      <c r="AW51" s="340">
        <f t="shared" si="16"/>
        <v>0</v>
      </c>
      <c r="AX51" s="340">
        <f t="shared" si="16"/>
        <v>0</v>
      </c>
      <c r="AY51" s="340">
        <f t="shared" si="16"/>
        <v>0</v>
      </c>
      <c r="AZ51" s="340">
        <f t="shared" si="16"/>
        <v>0</v>
      </c>
      <c r="BA51" s="340">
        <f t="shared" si="16"/>
        <v>0</v>
      </c>
      <c r="BB51" s="340">
        <f t="shared" si="16"/>
        <v>0</v>
      </c>
      <c r="BC51" s="340">
        <f t="shared" si="16"/>
        <v>0</v>
      </c>
      <c r="BD51" s="340">
        <f t="shared" si="16"/>
        <v>0</v>
      </c>
    </row>
    <row r="52" spans="1:56" ht="15">
      <c r="A52" s="105" t="str">
        <f>VLOOKUP(CONCATENATE(C52,"-",B52),[1]!ACHIEV,2,FALSE)</f>
        <v>LO20Fast</v>
      </c>
      <c r="B52" s="105" t="s">
        <v>200</v>
      </c>
      <c r="C52" s="105" t="s">
        <v>975</v>
      </c>
      <c r="D52" s="105" t="s">
        <v>244</v>
      </c>
      <c r="E52" s="105" t="s">
        <v>974</v>
      </c>
      <c r="F52" s="125">
        <f t="shared" si="12"/>
        <v>0</v>
      </c>
      <c r="G52" s="126">
        <f t="shared" si="13"/>
        <v>0</v>
      </c>
      <c r="H52" s="126">
        <f t="shared" si="14"/>
        <v>9999</v>
      </c>
      <c r="I52" s="23" t="s">
        <v>289</v>
      </c>
      <c r="J52" t="s">
        <v>858</v>
      </c>
      <c r="K52" s="302">
        <f ca="1">VLOOKUP(forRPM!$J52,'SC-NR'!$D$134:$Y$169,COLUMN()-9,FALSE)</f>
        <v>0</v>
      </c>
      <c r="L52" s="302">
        <f ca="1">VLOOKUP(forRPM!$J52,'SC-NR'!$D$134:$Y$169,COLUMN()-9,FALSE)</f>
        <v>0</v>
      </c>
      <c r="M52" s="302">
        <f ca="1">VLOOKUP(forRPM!$J52,'SC-NR'!$D$134:$Y$169,COLUMN()-9,FALSE)</f>
        <v>0</v>
      </c>
      <c r="N52" s="302">
        <f ca="1">VLOOKUP(forRPM!$J52,'SC-NR'!$D$134:$Y$169,COLUMN()-9,FALSE)</f>
        <v>0</v>
      </c>
      <c r="O52" s="302">
        <f ca="1">VLOOKUP(forRPM!$J52,'SC-NR'!$D$134:$Y$169,COLUMN()-9,FALSE)</f>
        <v>0</v>
      </c>
      <c r="P52" s="302">
        <f ca="1">VLOOKUP(forRPM!$J52,'SC-NR'!$D$134:$Y$169,COLUMN()-9,FALSE)</f>
        <v>0</v>
      </c>
      <c r="Q52" s="302">
        <f ca="1">VLOOKUP(forRPM!$J52,'SC-NR'!$D$134:$Y$169,COLUMN()-9,FALSE)</f>
        <v>0</v>
      </c>
      <c r="R52" s="302">
        <f ca="1">VLOOKUP(forRPM!$J52,'SC-NR'!$D$134:$Y$169,COLUMN()-9,FALSE)</f>
        <v>0</v>
      </c>
      <c r="S52" s="302">
        <f ca="1">VLOOKUP(forRPM!$J52,'SC-NR'!$D$134:$Y$169,COLUMN()-9,FALSE)</f>
        <v>0</v>
      </c>
      <c r="T52" s="302">
        <f ca="1">VLOOKUP(forRPM!$J52,'SC-NR'!$D$134:$Y$169,COLUMN()-9,FALSE)</f>
        <v>0</v>
      </c>
      <c r="U52" s="302">
        <f ca="1">VLOOKUP(forRPM!$J52,'SC-NR'!$D$134:$Y$169,COLUMN()-9,FALSE)</f>
        <v>0</v>
      </c>
      <c r="V52" s="302">
        <f ca="1">VLOOKUP(forRPM!$J52,'SC-NR'!$D$134:$Y$169,COLUMN()-9,FALSE)</f>
        <v>0</v>
      </c>
      <c r="W52" s="302">
        <f ca="1">VLOOKUP(forRPM!$J52,'SC-NR'!$D$134:$Y$169,COLUMN()-9,FALSE)</f>
        <v>0</v>
      </c>
      <c r="X52" s="302">
        <f ca="1">VLOOKUP(forRPM!$J52,'SC-NR'!$D$134:$Y$169,COLUMN()-9,FALSE)</f>
        <v>0</v>
      </c>
      <c r="Y52" s="302">
        <f ca="1">VLOOKUP(forRPM!$J52,'SC-NR'!$D$134:$Y$169,COLUMN()-9,FALSE)</f>
        <v>0</v>
      </c>
      <c r="Z52" s="302">
        <f ca="1">VLOOKUP(forRPM!$J52,'SC-NR'!$D$134:$Y$169,COLUMN()-9,FALSE)</f>
        <v>0</v>
      </c>
      <c r="AA52" s="302">
        <f ca="1">VLOOKUP(forRPM!$J52,'SC-NR'!$D$134:$Y$169,COLUMN()-9,FALSE)</f>
        <v>0</v>
      </c>
      <c r="AB52" s="302">
        <f ca="1">VLOOKUP(forRPM!$J52,'SC-NR'!$D$134:$Y$169,COLUMN()-9,FALSE)</f>
        <v>0</v>
      </c>
      <c r="AC52" s="302">
        <f ca="1">VLOOKUP(forRPM!$J52,'SC-NR'!$D$134:$Y$169,COLUMN()-9,FALSE)</f>
        <v>0</v>
      </c>
      <c r="AD52" s="302">
        <f ca="1">VLOOKUP(forRPM!$J52,'SC-NR'!$D$134:$Y$169,COLUMN()-9,FALSE)</f>
        <v>0</v>
      </c>
      <c r="AE52" s="302">
        <f>VLOOKUP(forRPM!$J52,'SC-NR'!$D$134:$Y$169,COLUMN()-9,FALSE)</f>
        <v>0</v>
      </c>
      <c r="AF52" s="340">
        <f t="shared" si="15"/>
        <v>0</v>
      </c>
      <c r="AG52" s="340">
        <f t="shared" si="15"/>
        <v>0</v>
      </c>
      <c r="AH52" s="340">
        <f t="shared" si="15"/>
        <v>0</v>
      </c>
      <c r="AI52" s="340">
        <f t="shared" si="15"/>
        <v>0</v>
      </c>
      <c r="AJ52" s="340">
        <f t="shared" si="15"/>
        <v>0</v>
      </c>
      <c r="AK52" s="340">
        <f t="shared" si="15"/>
        <v>0</v>
      </c>
      <c r="AL52" s="340">
        <f t="shared" si="15"/>
        <v>0</v>
      </c>
      <c r="AM52" s="340">
        <f t="shared" si="15"/>
        <v>0</v>
      </c>
      <c r="AN52" s="340">
        <f t="shared" si="15"/>
        <v>0</v>
      </c>
      <c r="AO52" s="340">
        <f t="shared" si="15"/>
        <v>0</v>
      </c>
      <c r="AP52" s="340">
        <f t="shared" si="16"/>
        <v>0</v>
      </c>
      <c r="AQ52" s="340">
        <f t="shared" si="16"/>
        <v>0</v>
      </c>
      <c r="AR52" s="340">
        <f t="shared" si="16"/>
        <v>0</v>
      </c>
      <c r="AS52" s="340">
        <f t="shared" si="16"/>
        <v>0</v>
      </c>
      <c r="AT52" s="340">
        <f t="shared" si="16"/>
        <v>0</v>
      </c>
      <c r="AU52" s="340">
        <f t="shared" si="16"/>
        <v>0</v>
      </c>
      <c r="AV52" s="340">
        <f t="shared" si="16"/>
        <v>0</v>
      </c>
      <c r="AW52" s="340">
        <f t="shared" si="16"/>
        <v>0</v>
      </c>
      <c r="AX52" s="340">
        <f t="shared" si="16"/>
        <v>0</v>
      </c>
      <c r="AY52" s="340">
        <f t="shared" si="16"/>
        <v>0</v>
      </c>
      <c r="AZ52" s="340">
        <f t="shared" si="16"/>
        <v>0</v>
      </c>
      <c r="BA52" s="340">
        <f t="shared" si="16"/>
        <v>0</v>
      </c>
      <c r="BB52" s="340">
        <f t="shared" si="16"/>
        <v>0</v>
      </c>
      <c r="BC52" s="340">
        <f t="shared" si="16"/>
        <v>0</v>
      </c>
      <c r="BD52" s="340">
        <f t="shared" si="16"/>
        <v>0</v>
      </c>
    </row>
    <row r="53" spans="1:56" ht="15">
      <c r="A53" s="105" t="str">
        <f>VLOOKUP(CONCATENATE(C53,"-",B53),[1]!ACHIEV,2,FALSE)</f>
        <v>LO20Fast</v>
      </c>
      <c r="B53" s="105" t="s">
        <v>200</v>
      </c>
      <c r="C53" s="105" t="s">
        <v>975</v>
      </c>
      <c r="D53" s="105" t="s">
        <v>244</v>
      </c>
      <c r="E53" s="105" t="s">
        <v>974</v>
      </c>
      <c r="F53" s="125">
        <f t="shared" si="12"/>
        <v>0</v>
      </c>
      <c r="G53" s="126">
        <f t="shared" si="13"/>
        <v>0</v>
      </c>
      <c r="H53" s="126">
        <f t="shared" si="14"/>
        <v>9999</v>
      </c>
      <c r="I53" s="23" t="s">
        <v>512</v>
      </c>
      <c r="J53" t="s">
        <v>859</v>
      </c>
      <c r="K53" s="302">
        <f ca="1">VLOOKUP(forRPM!$J53,'SC-NR'!$D$134:$Y$169,COLUMN()-9,FALSE)</f>
        <v>0</v>
      </c>
      <c r="L53" s="302">
        <f ca="1">VLOOKUP(forRPM!$J53,'SC-NR'!$D$134:$Y$169,COLUMN()-9,FALSE)</f>
        <v>0</v>
      </c>
      <c r="M53" s="302">
        <f ca="1">VLOOKUP(forRPM!$J53,'SC-NR'!$D$134:$Y$169,COLUMN()-9,FALSE)</f>
        <v>0</v>
      </c>
      <c r="N53" s="302">
        <f ca="1">VLOOKUP(forRPM!$J53,'SC-NR'!$D$134:$Y$169,COLUMN()-9,FALSE)</f>
        <v>0</v>
      </c>
      <c r="O53" s="302">
        <f ca="1">VLOOKUP(forRPM!$J53,'SC-NR'!$D$134:$Y$169,COLUMN()-9,FALSE)</f>
        <v>0</v>
      </c>
      <c r="P53" s="302">
        <f ca="1">VLOOKUP(forRPM!$J53,'SC-NR'!$D$134:$Y$169,COLUMN()-9,FALSE)</f>
        <v>0</v>
      </c>
      <c r="Q53" s="302">
        <f ca="1">VLOOKUP(forRPM!$J53,'SC-NR'!$D$134:$Y$169,COLUMN()-9,FALSE)</f>
        <v>0</v>
      </c>
      <c r="R53" s="302">
        <f ca="1">VLOOKUP(forRPM!$J53,'SC-NR'!$D$134:$Y$169,COLUMN()-9,FALSE)</f>
        <v>0</v>
      </c>
      <c r="S53" s="302">
        <f ca="1">VLOOKUP(forRPM!$J53,'SC-NR'!$D$134:$Y$169,COLUMN()-9,FALSE)</f>
        <v>0</v>
      </c>
      <c r="T53" s="302">
        <f ca="1">VLOOKUP(forRPM!$J53,'SC-NR'!$D$134:$Y$169,COLUMN()-9,FALSE)</f>
        <v>0</v>
      </c>
      <c r="U53" s="302">
        <f ca="1">VLOOKUP(forRPM!$J53,'SC-NR'!$D$134:$Y$169,COLUMN()-9,FALSE)</f>
        <v>0</v>
      </c>
      <c r="V53" s="302">
        <f ca="1">VLOOKUP(forRPM!$J53,'SC-NR'!$D$134:$Y$169,COLUMN()-9,FALSE)</f>
        <v>0</v>
      </c>
      <c r="W53" s="302">
        <f ca="1">VLOOKUP(forRPM!$J53,'SC-NR'!$D$134:$Y$169,COLUMN()-9,FALSE)</f>
        <v>0</v>
      </c>
      <c r="X53" s="302">
        <f ca="1">VLOOKUP(forRPM!$J53,'SC-NR'!$D$134:$Y$169,COLUMN()-9,FALSE)</f>
        <v>0</v>
      </c>
      <c r="Y53" s="302">
        <f ca="1">VLOOKUP(forRPM!$J53,'SC-NR'!$D$134:$Y$169,COLUMN()-9,FALSE)</f>
        <v>0</v>
      </c>
      <c r="Z53" s="302">
        <f ca="1">VLOOKUP(forRPM!$J53,'SC-NR'!$D$134:$Y$169,COLUMN()-9,FALSE)</f>
        <v>0</v>
      </c>
      <c r="AA53" s="302">
        <f ca="1">VLOOKUP(forRPM!$J53,'SC-NR'!$D$134:$Y$169,COLUMN()-9,FALSE)</f>
        <v>0</v>
      </c>
      <c r="AB53" s="302">
        <f ca="1">VLOOKUP(forRPM!$J53,'SC-NR'!$D$134:$Y$169,COLUMN()-9,FALSE)</f>
        <v>0</v>
      </c>
      <c r="AC53" s="302">
        <f ca="1">VLOOKUP(forRPM!$J53,'SC-NR'!$D$134:$Y$169,COLUMN()-9,FALSE)</f>
        <v>0</v>
      </c>
      <c r="AD53" s="302">
        <f ca="1">VLOOKUP(forRPM!$J53,'SC-NR'!$D$134:$Y$169,COLUMN()-9,FALSE)</f>
        <v>0</v>
      </c>
      <c r="AE53" s="302">
        <f>VLOOKUP(forRPM!$J53,'SC-NR'!$D$134:$Y$169,COLUMN()-9,FALSE)</f>
        <v>0</v>
      </c>
      <c r="AF53" s="340">
        <f t="shared" ref="AF53:AO62" si="17">VLOOKUP($J53,MeasOut,COLUMN()-17,FALSE)</f>
        <v>0</v>
      </c>
      <c r="AG53" s="340">
        <f t="shared" si="17"/>
        <v>0</v>
      </c>
      <c r="AH53" s="340">
        <f t="shared" si="17"/>
        <v>0</v>
      </c>
      <c r="AI53" s="340">
        <f t="shared" si="17"/>
        <v>0</v>
      </c>
      <c r="AJ53" s="340">
        <f t="shared" si="17"/>
        <v>0</v>
      </c>
      <c r="AK53" s="340">
        <f t="shared" si="17"/>
        <v>0</v>
      </c>
      <c r="AL53" s="340">
        <f t="shared" si="17"/>
        <v>0</v>
      </c>
      <c r="AM53" s="340">
        <f t="shared" si="17"/>
        <v>0</v>
      </c>
      <c r="AN53" s="340">
        <f t="shared" si="17"/>
        <v>0</v>
      </c>
      <c r="AO53" s="340">
        <f t="shared" si="17"/>
        <v>0</v>
      </c>
      <c r="AP53" s="340">
        <f t="shared" ref="AP53:BD62" si="18">VLOOKUP($J53,MeasOut,COLUMN()-17,FALSE)</f>
        <v>0</v>
      </c>
      <c r="AQ53" s="340">
        <f t="shared" si="18"/>
        <v>0</v>
      </c>
      <c r="AR53" s="340">
        <f t="shared" si="18"/>
        <v>0</v>
      </c>
      <c r="AS53" s="340">
        <f t="shared" si="18"/>
        <v>0</v>
      </c>
      <c r="AT53" s="340">
        <f t="shared" si="18"/>
        <v>0</v>
      </c>
      <c r="AU53" s="340">
        <f t="shared" si="18"/>
        <v>0</v>
      </c>
      <c r="AV53" s="340">
        <f t="shared" si="18"/>
        <v>0</v>
      </c>
      <c r="AW53" s="340">
        <f t="shared" si="18"/>
        <v>0</v>
      </c>
      <c r="AX53" s="340">
        <f t="shared" si="18"/>
        <v>0</v>
      </c>
      <c r="AY53" s="340">
        <f t="shared" si="18"/>
        <v>0</v>
      </c>
      <c r="AZ53" s="340">
        <f t="shared" si="18"/>
        <v>0</v>
      </c>
      <c r="BA53" s="340">
        <f t="shared" si="18"/>
        <v>0</v>
      </c>
      <c r="BB53" s="340">
        <f t="shared" si="18"/>
        <v>0</v>
      </c>
      <c r="BC53" s="340">
        <f t="shared" si="18"/>
        <v>0</v>
      </c>
      <c r="BD53" s="340">
        <f t="shared" si="18"/>
        <v>0</v>
      </c>
    </row>
    <row r="54" spans="1:56" ht="15">
      <c r="A54" s="105" t="str">
        <f>VLOOKUP(CONCATENATE(C54,"-",B54),[1]!ACHIEV,2,FALSE)</f>
        <v>LO20Fast</v>
      </c>
      <c r="B54" s="105" t="s">
        <v>200</v>
      </c>
      <c r="C54" s="105" t="s">
        <v>975</v>
      </c>
      <c r="D54" s="105" t="s">
        <v>244</v>
      </c>
      <c r="E54" s="105" t="s">
        <v>974</v>
      </c>
      <c r="F54" s="125">
        <f t="shared" si="12"/>
        <v>0</v>
      </c>
      <c r="G54" s="126">
        <f t="shared" si="13"/>
        <v>0</v>
      </c>
      <c r="H54" s="126">
        <f t="shared" si="14"/>
        <v>9999</v>
      </c>
      <c r="I54" s="23" t="s">
        <v>292</v>
      </c>
      <c r="J54" t="s">
        <v>860</v>
      </c>
      <c r="K54" s="302">
        <f ca="1">VLOOKUP(forRPM!$J54,'SC-NR'!$D$134:$Y$169,COLUMN()-9,FALSE)</f>
        <v>0</v>
      </c>
      <c r="L54" s="302">
        <f ca="1">VLOOKUP(forRPM!$J54,'SC-NR'!$D$134:$Y$169,COLUMN()-9,FALSE)</f>
        <v>0</v>
      </c>
      <c r="M54" s="302">
        <f ca="1">VLOOKUP(forRPM!$J54,'SC-NR'!$D$134:$Y$169,COLUMN()-9,FALSE)</f>
        <v>0</v>
      </c>
      <c r="N54" s="302">
        <f ca="1">VLOOKUP(forRPM!$J54,'SC-NR'!$D$134:$Y$169,COLUMN()-9,FALSE)</f>
        <v>0</v>
      </c>
      <c r="O54" s="302">
        <f ca="1">VLOOKUP(forRPM!$J54,'SC-NR'!$D$134:$Y$169,COLUMN()-9,FALSE)</f>
        <v>0</v>
      </c>
      <c r="P54" s="302">
        <f ca="1">VLOOKUP(forRPM!$J54,'SC-NR'!$D$134:$Y$169,COLUMN()-9,FALSE)</f>
        <v>0</v>
      </c>
      <c r="Q54" s="302">
        <f ca="1">VLOOKUP(forRPM!$J54,'SC-NR'!$D$134:$Y$169,COLUMN()-9,FALSE)</f>
        <v>0</v>
      </c>
      <c r="R54" s="302">
        <f ca="1">VLOOKUP(forRPM!$J54,'SC-NR'!$D$134:$Y$169,COLUMN()-9,FALSE)</f>
        <v>0</v>
      </c>
      <c r="S54" s="302">
        <f ca="1">VLOOKUP(forRPM!$J54,'SC-NR'!$D$134:$Y$169,COLUMN()-9,FALSE)</f>
        <v>0</v>
      </c>
      <c r="T54" s="302">
        <f ca="1">VLOOKUP(forRPM!$J54,'SC-NR'!$D$134:$Y$169,COLUMN()-9,FALSE)</f>
        <v>0</v>
      </c>
      <c r="U54" s="302">
        <f ca="1">VLOOKUP(forRPM!$J54,'SC-NR'!$D$134:$Y$169,COLUMN()-9,FALSE)</f>
        <v>0</v>
      </c>
      <c r="V54" s="302">
        <f ca="1">VLOOKUP(forRPM!$J54,'SC-NR'!$D$134:$Y$169,COLUMN()-9,FALSE)</f>
        <v>0</v>
      </c>
      <c r="W54" s="302">
        <f ca="1">VLOOKUP(forRPM!$J54,'SC-NR'!$D$134:$Y$169,COLUMN()-9,FALSE)</f>
        <v>0</v>
      </c>
      <c r="X54" s="302">
        <f ca="1">VLOOKUP(forRPM!$J54,'SC-NR'!$D$134:$Y$169,COLUMN()-9,FALSE)</f>
        <v>0</v>
      </c>
      <c r="Y54" s="302">
        <f ca="1">VLOOKUP(forRPM!$J54,'SC-NR'!$D$134:$Y$169,COLUMN()-9,FALSE)</f>
        <v>0</v>
      </c>
      <c r="Z54" s="302">
        <f ca="1">VLOOKUP(forRPM!$J54,'SC-NR'!$D$134:$Y$169,COLUMN()-9,FALSE)</f>
        <v>0</v>
      </c>
      <c r="AA54" s="302">
        <f ca="1">VLOOKUP(forRPM!$J54,'SC-NR'!$D$134:$Y$169,COLUMN()-9,FALSE)</f>
        <v>0</v>
      </c>
      <c r="AB54" s="302">
        <f ca="1">VLOOKUP(forRPM!$J54,'SC-NR'!$D$134:$Y$169,COLUMN()-9,FALSE)</f>
        <v>0</v>
      </c>
      <c r="AC54" s="302">
        <f ca="1">VLOOKUP(forRPM!$J54,'SC-NR'!$D$134:$Y$169,COLUMN()-9,FALSE)</f>
        <v>0</v>
      </c>
      <c r="AD54" s="302">
        <f ca="1">VLOOKUP(forRPM!$J54,'SC-NR'!$D$134:$Y$169,COLUMN()-9,FALSE)</f>
        <v>0</v>
      </c>
      <c r="AE54" s="302">
        <f>VLOOKUP(forRPM!$J54,'SC-NR'!$D$134:$Y$169,COLUMN()-9,FALSE)</f>
        <v>0</v>
      </c>
      <c r="AF54" s="340">
        <f t="shared" si="17"/>
        <v>0</v>
      </c>
      <c r="AG54" s="340">
        <f t="shared" si="17"/>
        <v>0</v>
      </c>
      <c r="AH54" s="340">
        <f t="shared" si="17"/>
        <v>0</v>
      </c>
      <c r="AI54" s="340">
        <f t="shared" si="17"/>
        <v>0</v>
      </c>
      <c r="AJ54" s="340">
        <f t="shared" si="17"/>
        <v>0</v>
      </c>
      <c r="AK54" s="340">
        <f t="shared" si="17"/>
        <v>0</v>
      </c>
      <c r="AL54" s="340">
        <f t="shared" si="17"/>
        <v>0</v>
      </c>
      <c r="AM54" s="340">
        <f t="shared" si="17"/>
        <v>0</v>
      </c>
      <c r="AN54" s="340">
        <f t="shared" si="17"/>
        <v>0</v>
      </c>
      <c r="AO54" s="340">
        <f t="shared" si="17"/>
        <v>0</v>
      </c>
      <c r="AP54" s="340">
        <f t="shared" si="18"/>
        <v>0</v>
      </c>
      <c r="AQ54" s="340">
        <f t="shared" si="18"/>
        <v>0</v>
      </c>
      <c r="AR54" s="340">
        <f t="shared" si="18"/>
        <v>0</v>
      </c>
      <c r="AS54" s="340">
        <f t="shared" si="18"/>
        <v>0</v>
      </c>
      <c r="AT54" s="340">
        <f t="shared" si="18"/>
        <v>0</v>
      </c>
      <c r="AU54" s="340">
        <f t="shared" si="18"/>
        <v>0</v>
      </c>
      <c r="AV54" s="340">
        <f t="shared" si="18"/>
        <v>0</v>
      </c>
      <c r="AW54" s="340">
        <f t="shared" si="18"/>
        <v>0</v>
      </c>
      <c r="AX54" s="340">
        <f t="shared" si="18"/>
        <v>0</v>
      </c>
      <c r="AY54" s="340">
        <f t="shared" si="18"/>
        <v>0</v>
      </c>
      <c r="AZ54" s="340">
        <f t="shared" si="18"/>
        <v>0</v>
      </c>
      <c r="BA54" s="340">
        <f t="shared" si="18"/>
        <v>0</v>
      </c>
      <c r="BB54" s="340">
        <f t="shared" si="18"/>
        <v>0</v>
      </c>
      <c r="BC54" s="340">
        <f t="shared" si="18"/>
        <v>0</v>
      </c>
      <c r="BD54" s="340">
        <f t="shared" si="18"/>
        <v>0</v>
      </c>
    </row>
    <row r="55" spans="1:56" ht="15">
      <c r="A55" s="105" t="str">
        <f>VLOOKUP(CONCATENATE(C55,"-",B55),[1]!ACHIEV,2,FALSE)</f>
        <v>LO20Fast</v>
      </c>
      <c r="B55" s="105" t="s">
        <v>200</v>
      </c>
      <c r="C55" s="105" t="s">
        <v>975</v>
      </c>
      <c r="D55" s="105" t="s">
        <v>244</v>
      </c>
      <c r="E55" s="105" t="s">
        <v>974</v>
      </c>
      <c r="F55" s="125">
        <f t="shared" si="12"/>
        <v>0</v>
      </c>
      <c r="G55" s="126">
        <f t="shared" si="13"/>
        <v>0</v>
      </c>
      <c r="H55" s="126">
        <f t="shared" si="14"/>
        <v>9999</v>
      </c>
      <c r="I55" s="23" t="s">
        <v>287</v>
      </c>
      <c r="J55" t="s">
        <v>861</v>
      </c>
      <c r="K55" s="302">
        <f ca="1">VLOOKUP(forRPM!$J55,'SC-NR'!$D$134:$Y$169,COLUMN()-9,FALSE)</f>
        <v>0</v>
      </c>
      <c r="L55" s="302">
        <f ca="1">VLOOKUP(forRPM!$J55,'SC-NR'!$D$134:$Y$169,COLUMN()-9,FALSE)</f>
        <v>0</v>
      </c>
      <c r="M55" s="302">
        <f ca="1">VLOOKUP(forRPM!$J55,'SC-NR'!$D$134:$Y$169,COLUMN()-9,FALSE)</f>
        <v>0</v>
      </c>
      <c r="N55" s="302">
        <f ca="1">VLOOKUP(forRPM!$J55,'SC-NR'!$D$134:$Y$169,COLUMN()-9,FALSE)</f>
        <v>0</v>
      </c>
      <c r="O55" s="302">
        <f ca="1">VLOOKUP(forRPM!$J55,'SC-NR'!$D$134:$Y$169,COLUMN()-9,FALSE)</f>
        <v>0</v>
      </c>
      <c r="P55" s="302">
        <f ca="1">VLOOKUP(forRPM!$J55,'SC-NR'!$D$134:$Y$169,COLUMN()-9,FALSE)</f>
        <v>0</v>
      </c>
      <c r="Q55" s="302">
        <f ca="1">VLOOKUP(forRPM!$J55,'SC-NR'!$D$134:$Y$169,COLUMN()-9,FALSE)</f>
        <v>0</v>
      </c>
      <c r="R55" s="302">
        <f ca="1">VLOOKUP(forRPM!$J55,'SC-NR'!$D$134:$Y$169,COLUMN()-9,FALSE)</f>
        <v>0</v>
      </c>
      <c r="S55" s="302">
        <f ca="1">VLOOKUP(forRPM!$J55,'SC-NR'!$D$134:$Y$169,COLUMN()-9,FALSE)</f>
        <v>0</v>
      </c>
      <c r="T55" s="302">
        <f ca="1">VLOOKUP(forRPM!$J55,'SC-NR'!$D$134:$Y$169,COLUMN()-9,FALSE)</f>
        <v>0</v>
      </c>
      <c r="U55" s="302">
        <f ca="1">VLOOKUP(forRPM!$J55,'SC-NR'!$D$134:$Y$169,COLUMN()-9,FALSE)</f>
        <v>0</v>
      </c>
      <c r="V55" s="302">
        <f ca="1">VLOOKUP(forRPM!$J55,'SC-NR'!$D$134:$Y$169,COLUMN()-9,FALSE)</f>
        <v>0</v>
      </c>
      <c r="W55" s="302">
        <f ca="1">VLOOKUP(forRPM!$J55,'SC-NR'!$D$134:$Y$169,COLUMN()-9,FALSE)</f>
        <v>0</v>
      </c>
      <c r="X55" s="302">
        <f ca="1">VLOOKUP(forRPM!$J55,'SC-NR'!$D$134:$Y$169,COLUMN()-9,FALSE)</f>
        <v>0</v>
      </c>
      <c r="Y55" s="302">
        <f ca="1">VLOOKUP(forRPM!$J55,'SC-NR'!$D$134:$Y$169,COLUMN()-9,FALSE)</f>
        <v>0</v>
      </c>
      <c r="Z55" s="302">
        <f ca="1">VLOOKUP(forRPM!$J55,'SC-NR'!$D$134:$Y$169,COLUMN()-9,FALSE)</f>
        <v>0</v>
      </c>
      <c r="AA55" s="302">
        <f ca="1">VLOOKUP(forRPM!$J55,'SC-NR'!$D$134:$Y$169,COLUMN()-9,FALSE)</f>
        <v>0</v>
      </c>
      <c r="AB55" s="302">
        <f ca="1">VLOOKUP(forRPM!$J55,'SC-NR'!$D$134:$Y$169,COLUMN()-9,FALSE)</f>
        <v>0</v>
      </c>
      <c r="AC55" s="302">
        <f ca="1">VLOOKUP(forRPM!$J55,'SC-NR'!$D$134:$Y$169,COLUMN()-9,FALSE)</f>
        <v>0</v>
      </c>
      <c r="AD55" s="302">
        <f ca="1">VLOOKUP(forRPM!$J55,'SC-NR'!$D$134:$Y$169,COLUMN()-9,FALSE)</f>
        <v>0</v>
      </c>
      <c r="AE55" s="302">
        <f>VLOOKUP(forRPM!$J55,'SC-NR'!$D$134:$Y$169,COLUMN()-9,FALSE)</f>
        <v>0</v>
      </c>
      <c r="AF55" s="340">
        <f t="shared" si="17"/>
        <v>0</v>
      </c>
      <c r="AG55" s="340">
        <f t="shared" si="17"/>
        <v>0</v>
      </c>
      <c r="AH55" s="340">
        <f t="shared" si="17"/>
        <v>0</v>
      </c>
      <c r="AI55" s="340">
        <f t="shared" si="17"/>
        <v>0</v>
      </c>
      <c r="AJ55" s="340">
        <f t="shared" si="17"/>
        <v>0</v>
      </c>
      <c r="AK55" s="340">
        <f t="shared" si="17"/>
        <v>0</v>
      </c>
      <c r="AL55" s="340">
        <f t="shared" si="17"/>
        <v>0</v>
      </c>
      <c r="AM55" s="340">
        <f t="shared" si="17"/>
        <v>0</v>
      </c>
      <c r="AN55" s="340">
        <f t="shared" si="17"/>
        <v>0</v>
      </c>
      <c r="AO55" s="340">
        <f t="shared" si="17"/>
        <v>0</v>
      </c>
      <c r="AP55" s="340">
        <f t="shared" si="18"/>
        <v>0</v>
      </c>
      <c r="AQ55" s="340">
        <f t="shared" si="18"/>
        <v>0</v>
      </c>
      <c r="AR55" s="340">
        <f t="shared" si="18"/>
        <v>0</v>
      </c>
      <c r="AS55" s="340">
        <f t="shared" si="18"/>
        <v>0</v>
      </c>
      <c r="AT55" s="340">
        <f t="shared" si="18"/>
        <v>0</v>
      </c>
      <c r="AU55" s="340">
        <f t="shared" si="18"/>
        <v>0</v>
      </c>
      <c r="AV55" s="340">
        <f t="shared" si="18"/>
        <v>0</v>
      </c>
      <c r="AW55" s="340">
        <f t="shared" si="18"/>
        <v>0</v>
      </c>
      <c r="AX55" s="340">
        <f t="shared" si="18"/>
        <v>0</v>
      </c>
      <c r="AY55" s="340">
        <f t="shared" si="18"/>
        <v>0</v>
      </c>
      <c r="AZ55" s="340">
        <f t="shared" si="18"/>
        <v>0</v>
      </c>
      <c r="BA55" s="340">
        <f t="shared" si="18"/>
        <v>0</v>
      </c>
      <c r="BB55" s="340">
        <f t="shared" si="18"/>
        <v>0</v>
      </c>
      <c r="BC55" s="340">
        <f t="shared" si="18"/>
        <v>0</v>
      </c>
      <c r="BD55" s="340">
        <f t="shared" si="18"/>
        <v>0</v>
      </c>
    </row>
    <row r="56" spans="1:56" ht="15">
      <c r="A56" s="105" t="str">
        <f>VLOOKUP(CONCATENATE(C56,"-",B56),[1]!ACHIEV,2,FALSE)</f>
        <v>LO20Fast</v>
      </c>
      <c r="B56" s="105" t="s">
        <v>200</v>
      </c>
      <c r="C56" s="105" t="s">
        <v>975</v>
      </c>
      <c r="D56" s="105" t="s">
        <v>244</v>
      </c>
      <c r="E56" s="105" t="s">
        <v>974</v>
      </c>
      <c r="F56" s="125">
        <f t="shared" si="12"/>
        <v>6.837274886709771E-2</v>
      </c>
      <c r="G56" s="126">
        <f t="shared" si="13"/>
        <v>429.58848994733006</v>
      </c>
      <c r="H56" s="126">
        <f t="shared" si="14"/>
        <v>89.847451546836737</v>
      </c>
      <c r="I56" s="23" t="s">
        <v>291</v>
      </c>
      <c r="J56" t="s">
        <v>804</v>
      </c>
      <c r="K56" s="302">
        <f ca="1">VLOOKUP(forRPM!$J56,'SC-NR'!$D$134:$Y$169,COLUMN()-9,FALSE)</f>
        <v>2.3402044399472185E-2</v>
      </c>
      <c r="L56" s="302">
        <f ca="1">VLOOKUP(forRPM!$J56,'SC-NR'!$D$134:$Y$169,COLUMN()-9,FALSE)</f>
        <v>4.1252926729123646E-2</v>
      </c>
      <c r="M56" s="302">
        <f ca="1">VLOOKUP(forRPM!$J56,'SC-NR'!$D$134:$Y$169,COLUMN()-9,FALSE)</f>
        <v>5.4821364501741153E-2</v>
      </c>
      <c r="N56" s="302">
        <f ca="1">VLOOKUP(forRPM!$J56,'SC-NR'!$D$134:$Y$169,COLUMN()-9,FALSE)</f>
        <v>6.5086526145957099E-2</v>
      </c>
      <c r="O56" s="302">
        <f ca="1">VLOOKUP(forRPM!$J56,'SC-NR'!$D$134:$Y$169,COLUMN()-9,FALSE)</f>
        <v>7.280410869994873E-2</v>
      </c>
      <c r="P56" s="302">
        <f ca="1">VLOOKUP(forRPM!$J56,'SC-NR'!$D$134:$Y$169,COLUMN()-9,FALSE)</f>
        <v>7.855733601741674E-2</v>
      </c>
      <c r="Q56" s="302">
        <f ca="1">VLOOKUP(forRPM!$J56,'SC-NR'!$D$134:$Y$169,COLUMN()-9,FALSE)</f>
        <v>8.279631875198247E-2</v>
      </c>
      <c r="R56" s="302">
        <f ca="1">VLOOKUP(forRPM!$J56,'SC-NR'!$D$134:$Y$169,COLUMN()-9,FALSE)</f>
        <v>8.5868432060220615E-2</v>
      </c>
      <c r="S56" s="302">
        <f ca="1">VLOOKUP(forRPM!$J56,'SC-NR'!$D$134:$Y$169,COLUMN()-9,FALSE)</f>
        <v>8.8041760855614368E-2</v>
      </c>
      <c r="T56" s="302">
        <f ca="1">VLOOKUP(forRPM!$J56,'SC-NR'!$D$134:$Y$169,COLUMN()-9,FALSE)</f>
        <v>0.11937491727852181</v>
      </c>
      <c r="U56" s="302">
        <f ca="1">VLOOKUP(forRPM!$J56,'SC-NR'!$D$134:$Y$169,COLUMN()-9,FALSE)</f>
        <v>0.10948384876944148</v>
      </c>
      <c r="V56" s="302">
        <f ca="1">VLOOKUP(forRPM!$J56,'SC-NR'!$D$134:$Y$169,COLUMN()-9,FALSE)</f>
        <v>0.1068239502163404</v>
      </c>
      <c r="W56" s="302">
        <f ca="1">VLOOKUP(forRPM!$J56,'SC-NR'!$D$134:$Y$169,COLUMN()-9,FALSE)</f>
        <v>0.10692966036506396</v>
      </c>
      <c r="X56" s="302">
        <f ca="1">VLOOKUP(forRPM!$J56,'SC-NR'!$D$134:$Y$169,COLUMN()-9,FALSE)</f>
        <v>0.10420295844295996</v>
      </c>
      <c r="Y56" s="302">
        <f ca="1">VLOOKUP(forRPM!$J56,'SC-NR'!$D$134:$Y$169,COLUMN()-9,FALSE)</f>
        <v>0.10025747217760207</v>
      </c>
      <c r="Z56" s="302">
        <f ca="1">VLOOKUP(forRPM!$J56,'SC-NR'!$D$134:$Y$169,COLUMN()-9,FALSE)</f>
        <v>0.10103508823321512</v>
      </c>
      <c r="AA56" s="302">
        <f ca="1">VLOOKUP(forRPM!$J56,'SC-NR'!$D$134:$Y$169,COLUMN()-9,FALSE)</f>
        <v>9.830721091818026E-2</v>
      </c>
      <c r="AB56" s="302">
        <f ca="1">VLOOKUP(forRPM!$J56,'SC-NR'!$D$134:$Y$169,COLUMN()-9,FALSE)</f>
        <v>9.6820601649254767E-2</v>
      </c>
      <c r="AC56" s="302">
        <f ca="1">VLOOKUP(forRPM!$J56,'SC-NR'!$D$134:$Y$169,COLUMN()-9,FALSE)</f>
        <v>9.6495255581451014E-2</v>
      </c>
      <c r="AD56" s="302">
        <f ca="1">VLOOKUP(forRPM!$J56,'SC-NR'!$D$134:$Y$169,COLUMN()-9,FALSE)</f>
        <v>9.5361610061661314E-2</v>
      </c>
      <c r="AE56" s="302">
        <f>VLOOKUP(forRPM!$J56,'SC-NR'!$D$134:$Y$169,COLUMN()-9,FALSE)</f>
        <v>1.7783677393112804</v>
      </c>
      <c r="AF56" s="340">
        <f t="shared" si="17"/>
        <v>26.65773402561463</v>
      </c>
      <c r="AG56" s="340">
        <f t="shared" si="17"/>
        <v>24.677148936535108</v>
      </c>
      <c r="AH56" s="340">
        <f t="shared" si="17"/>
        <v>28.442928676227748</v>
      </c>
      <c r="AI56" s="340">
        <f t="shared" si="17"/>
        <v>25.803249130946561</v>
      </c>
      <c r="AJ56" s="340">
        <f t="shared" si="17"/>
        <v>26.416914453395361</v>
      </c>
      <c r="AK56" s="340">
        <f t="shared" si="17"/>
        <v>26.368324604438357</v>
      </c>
      <c r="AL56" s="340">
        <f t="shared" si="17"/>
        <v>25.572946488315168</v>
      </c>
      <c r="AM56" s="340">
        <f t="shared" si="17"/>
        <v>27.658199724093762</v>
      </c>
      <c r="AN56" s="340">
        <f t="shared" si="17"/>
        <v>24.508980846980478</v>
      </c>
      <c r="AO56" s="340">
        <f t="shared" si="17"/>
        <v>27.671398049805269</v>
      </c>
      <c r="AP56" s="340">
        <f t="shared" si="18"/>
        <v>25.078209357957427</v>
      </c>
      <c r="AQ56" s="340">
        <f t="shared" si="18"/>
        <v>25.960401246642487</v>
      </c>
      <c r="AR56" s="340">
        <f t="shared" si="18"/>
        <v>0</v>
      </c>
      <c r="AS56" s="340">
        <f t="shared" si="18"/>
        <v>10.132804034627643</v>
      </c>
      <c r="AT56" s="340">
        <f t="shared" si="18"/>
        <v>8.9208666078931458</v>
      </c>
      <c r="AU56" s="340">
        <f t="shared" si="18"/>
        <v>8.6376200528790825</v>
      </c>
      <c r="AV56" s="340">
        <f t="shared" si="18"/>
        <v>9.5535102359150663</v>
      </c>
      <c r="AW56" s="340">
        <f t="shared" si="18"/>
        <v>9.7499936519782917</v>
      </c>
      <c r="AX56" s="340">
        <f t="shared" si="18"/>
        <v>8.9020336296619629</v>
      </c>
      <c r="AY56" s="340">
        <f t="shared" si="18"/>
        <v>10.493198409958447</v>
      </c>
      <c r="AZ56" s="340">
        <f t="shared" si="18"/>
        <v>9.0718114384582211</v>
      </c>
      <c r="BA56" s="340">
        <f t="shared" si="18"/>
        <v>10.407096218592674</v>
      </c>
      <c r="BB56" s="340">
        <f t="shared" si="18"/>
        <v>8.98087373442063</v>
      </c>
      <c r="BC56" s="340">
        <f t="shared" si="18"/>
        <v>9.8621642514989283</v>
      </c>
      <c r="BD56" s="340">
        <f t="shared" si="18"/>
        <v>10.060082140493584</v>
      </c>
    </row>
    <row r="57" spans="1:56" ht="15">
      <c r="A57" s="105" t="str">
        <f>VLOOKUP(CONCATENATE(C57,"-",B57),[1]!ACHIEV,2,FALSE)</f>
        <v>LO20Fast</v>
      </c>
      <c r="B57" s="105" t="s">
        <v>200</v>
      </c>
      <c r="C57" s="105" t="s">
        <v>975</v>
      </c>
      <c r="D57" s="105" t="s">
        <v>244</v>
      </c>
      <c r="E57" s="105" t="s">
        <v>974</v>
      </c>
      <c r="F57" s="125">
        <f t="shared" si="12"/>
        <v>0.10840845653276636</v>
      </c>
      <c r="G57" s="126">
        <f t="shared" si="13"/>
        <v>641.44520348237063</v>
      </c>
      <c r="H57" s="126">
        <f t="shared" si="14"/>
        <v>95.298249753498794</v>
      </c>
      <c r="I57" s="23" t="s">
        <v>42</v>
      </c>
      <c r="J57" t="s">
        <v>808</v>
      </c>
      <c r="K57" s="302">
        <f ca="1">VLOOKUP(forRPM!$J57,'SC-NR'!$D$134:$Y$169,COLUMN()-9,FALSE)</f>
        <v>3.5610936957199663E-2</v>
      </c>
      <c r="L57" s="302">
        <f ca="1">VLOOKUP(forRPM!$J57,'SC-NR'!$D$134:$Y$169,COLUMN()-9,FALSE)</f>
        <v>6.3154728257737033E-2</v>
      </c>
      <c r="M57" s="302">
        <f ca="1">VLOOKUP(forRPM!$J57,'SC-NR'!$D$134:$Y$169,COLUMN()-9,FALSE)</f>
        <v>8.4434988800211108E-2</v>
      </c>
      <c r="N57" s="302">
        <f ca="1">VLOOKUP(forRPM!$J57,'SC-NR'!$D$134:$Y$169,COLUMN()-9,FALSE)</f>
        <v>0.10085216034842839</v>
      </c>
      <c r="O57" s="302">
        <f ca="1">VLOOKUP(forRPM!$J57,'SC-NR'!$D$134:$Y$169,COLUMN()-9,FALSE)</f>
        <v>0.11349363509064979</v>
      </c>
      <c r="P57" s="302">
        <f ca="1">VLOOKUP(forRPM!$J57,'SC-NR'!$D$134:$Y$169,COLUMN()-9,FALSE)</f>
        <v>0.1232037333732003</v>
      </c>
      <c r="Q57" s="302">
        <f ca="1">VLOOKUP(forRPM!$J57,'SC-NR'!$D$134:$Y$169,COLUMN()-9,FALSE)</f>
        <v>0.13063803891805256</v>
      </c>
      <c r="R57" s="302">
        <f ca="1">VLOOKUP(forRPM!$J57,'SC-NR'!$D$134:$Y$169,COLUMN()-9,FALSE)</f>
        <v>0.13630558818389055</v>
      </c>
      <c r="S57" s="302">
        <f ca="1">VLOOKUP(forRPM!$J57,'SC-NR'!$D$134:$Y$169,COLUMN()-9,FALSE)</f>
        <v>0.14060162890221203</v>
      </c>
      <c r="T57" s="302">
        <f ca="1">VLOOKUP(forRPM!$J57,'SC-NR'!$D$134:$Y$169,COLUMN()-9,FALSE)</f>
        <v>0.18468197207051129</v>
      </c>
      <c r="U57" s="302">
        <f ca="1">VLOOKUP(forRPM!$J57,'SC-NR'!$D$134:$Y$169,COLUMN()-9,FALSE)</f>
        <v>0.17225332189102824</v>
      </c>
      <c r="V57" s="302">
        <f ca="1">VLOOKUP(forRPM!$J57,'SC-NR'!$D$134:$Y$169,COLUMN()-9,FALSE)</f>
        <v>0.16963817394931563</v>
      </c>
      <c r="W57" s="302">
        <f ca="1">VLOOKUP(forRPM!$J57,'SC-NR'!$D$134:$Y$169,COLUMN()-9,FALSE)</f>
        <v>0.17073944481515871</v>
      </c>
      <c r="X57" s="302">
        <f ca="1">VLOOKUP(forRPM!$J57,'SC-NR'!$D$134:$Y$169,COLUMN()-9,FALSE)</f>
        <v>0.16790799672419218</v>
      </c>
      <c r="Y57" s="302">
        <f ca="1">VLOOKUP(forRPM!$J57,'SC-NR'!$D$134:$Y$169,COLUMN()-9,FALSE)</f>
        <v>0.16336106264135564</v>
      </c>
      <c r="Z57" s="302">
        <f ca="1">VLOOKUP(forRPM!$J57,'SC-NR'!$D$134:$Y$169,COLUMN()-9,FALSE)</f>
        <v>0.16523697439756513</v>
      </c>
      <c r="AA57" s="302">
        <f ca="1">VLOOKUP(forRPM!$J57,'SC-NR'!$D$134:$Y$169,COLUMN()-9,FALSE)</f>
        <v>0.1622818864888656</v>
      </c>
      <c r="AB57" s="302">
        <f ca="1">VLOOKUP(forRPM!$J57,'SC-NR'!$D$134:$Y$169,COLUMN()-9,FALSE)</f>
        <v>0.16099622154019744</v>
      </c>
      <c r="AC57" s="302">
        <f ca="1">VLOOKUP(forRPM!$J57,'SC-NR'!$D$134:$Y$169,COLUMN()-9,FALSE)</f>
        <v>0.16127455623637893</v>
      </c>
      <c r="AD57" s="302">
        <f ca="1">VLOOKUP(forRPM!$J57,'SC-NR'!$D$134:$Y$169,COLUMN()-9,FALSE)</f>
        <v>0.16042504885688857</v>
      </c>
      <c r="AE57" s="302">
        <f>VLOOKUP(forRPM!$J57,'SC-NR'!$D$134:$Y$169,COLUMN()-9,FALSE)</f>
        <v>3.0732279139521625</v>
      </c>
      <c r="AF57" s="340">
        <f t="shared" si="17"/>
        <v>39.073089912032195</v>
      </c>
      <c r="AG57" s="340">
        <f t="shared" si="17"/>
        <v>36.072703682026983</v>
      </c>
      <c r="AH57" s="340">
        <f t="shared" si="17"/>
        <v>41.357366639261507</v>
      </c>
      <c r="AI57" s="340">
        <f t="shared" si="17"/>
        <v>38.280455927919647</v>
      </c>
      <c r="AJ57" s="340">
        <f t="shared" si="17"/>
        <v>38.786655497734131</v>
      </c>
      <c r="AK57" s="340">
        <f t="shared" si="17"/>
        <v>38.795103036826667</v>
      </c>
      <c r="AL57" s="340">
        <f t="shared" si="17"/>
        <v>37.972244085861867</v>
      </c>
      <c r="AM57" s="340">
        <f t="shared" si="17"/>
        <v>40.581497980248109</v>
      </c>
      <c r="AN57" s="340">
        <f t="shared" si="17"/>
        <v>36.104993047920829</v>
      </c>
      <c r="AO57" s="340">
        <f t="shared" si="17"/>
        <v>40.387487772425672</v>
      </c>
      <c r="AP57" s="340">
        <f t="shared" si="18"/>
        <v>36.410269595485651</v>
      </c>
      <c r="AQ57" s="340">
        <f t="shared" si="18"/>
        <v>38.189538368732883</v>
      </c>
      <c r="AR57" s="340">
        <f t="shared" si="18"/>
        <v>0</v>
      </c>
      <c r="AS57" s="340">
        <f t="shared" si="18"/>
        <v>15.553432162509642</v>
      </c>
      <c r="AT57" s="340">
        <f t="shared" si="18"/>
        <v>13.787769764539291</v>
      </c>
      <c r="AU57" s="340">
        <f t="shared" si="18"/>
        <v>13.973979110094906</v>
      </c>
      <c r="AV57" s="340">
        <f t="shared" si="18"/>
        <v>15.016158240775212</v>
      </c>
      <c r="AW57" s="340">
        <f t="shared" si="18"/>
        <v>15.203946218259567</v>
      </c>
      <c r="AX57" s="340">
        <f t="shared" si="18"/>
        <v>14.347723203784321</v>
      </c>
      <c r="AY57" s="340">
        <f t="shared" si="18"/>
        <v>16.134922970934976</v>
      </c>
      <c r="AZ57" s="340">
        <f t="shared" si="18"/>
        <v>14.553760366994451</v>
      </c>
      <c r="BA57" s="340">
        <f t="shared" si="18"/>
        <v>15.977137246319428</v>
      </c>
      <c r="BB57" s="340">
        <f t="shared" si="18"/>
        <v>14.34361754606504</v>
      </c>
      <c r="BC57" s="340">
        <f t="shared" si="18"/>
        <v>14.983897607919035</v>
      </c>
      <c r="BD57" s="340">
        <f t="shared" si="18"/>
        <v>15.557453497698656</v>
      </c>
    </row>
    <row r="58" spans="1:56" ht="15">
      <c r="A58" s="105" t="str">
        <f>VLOOKUP(CONCATENATE(C58,"-",B58),[1]!ACHIEV,2,FALSE)</f>
        <v>LO20Fast</v>
      </c>
      <c r="B58" s="105" t="s">
        <v>200</v>
      </c>
      <c r="C58" s="105" t="s">
        <v>975</v>
      </c>
      <c r="D58" s="105" t="s">
        <v>244</v>
      </c>
      <c r="E58" s="105" t="s">
        <v>974</v>
      </c>
      <c r="F58" s="125">
        <f t="shared" si="12"/>
        <v>9.6152554339938065E-2</v>
      </c>
      <c r="G58" s="126">
        <f t="shared" si="13"/>
        <v>568.92789323395243</v>
      </c>
      <c r="H58" s="126">
        <f t="shared" si="14"/>
        <v>108.66833948398174</v>
      </c>
      <c r="I58" s="23" t="s">
        <v>507</v>
      </c>
      <c r="J58" t="s">
        <v>813</v>
      </c>
      <c r="K58" s="302">
        <f ca="1">VLOOKUP(forRPM!$J58,'SC-NR'!$D$134:$Y$169,COLUMN()-9,FALSE)</f>
        <v>1.5851475187573582E-2</v>
      </c>
      <c r="L58" s="302">
        <f ca="1">VLOOKUP(forRPM!$J58,'SC-NR'!$D$134:$Y$169,COLUMN()-9,FALSE)</f>
        <v>2.8112026627063354E-2</v>
      </c>
      <c r="M58" s="302">
        <f ca="1">VLOOKUP(forRPM!$J58,'SC-NR'!$D$134:$Y$169,COLUMN()-9,FALSE)</f>
        <v>3.7584496345553317E-2</v>
      </c>
      <c r="N58" s="302">
        <f ca="1">VLOOKUP(forRPM!$J58,'SC-NR'!$D$134:$Y$169,COLUMN()-9,FALSE)</f>
        <v>4.4892262152431125E-2</v>
      </c>
      <c r="O58" s="302">
        <f ca="1">VLOOKUP(forRPM!$J58,'SC-NR'!$D$134:$Y$169,COLUMN()-9,FALSE)</f>
        <v>5.0519354285713171E-2</v>
      </c>
      <c r="P58" s="302">
        <f ca="1">VLOOKUP(forRPM!$J58,'SC-NR'!$D$134:$Y$169,COLUMN()-9,FALSE)</f>
        <v>5.4841604558985783E-2</v>
      </c>
      <c r="Q58" s="302">
        <f ca="1">VLOOKUP(forRPM!$J58,'SC-NR'!$D$134:$Y$169,COLUMN()-9,FALSE)</f>
        <v>5.8150832564491571E-2</v>
      </c>
      <c r="R58" s="302">
        <f ca="1">VLOOKUP(forRPM!$J58,'SC-NR'!$D$134:$Y$169,COLUMN()-9,FALSE)</f>
        <v>6.0673625398326797E-2</v>
      </c>
      <c r="S58" s="302">
        <f ca="1">VLOOKUP(forRPM!$J58,'SC-NR'!$D$134:$Y$169,COLUMN()-9,FALSE)</f>
        <v>6.2585919448133118E-2</v>
      </c>
      <c r="T58" s="302">
        <f ca="1">VLOOKUP(forRPM!$J58,'SC-NR'!$D$134:$Y$169,COLUMN()-9,FALSE)</f>
        <v>0.1002551459099298</v>
      </c>
      <c r="U58" s="302">
        <f ca="1">VLOOKUP(forRPM!$J58,'SC-NR'!$D$134:$Y$169,COLUMN()-9,FALSE)</f>
        <v>8.816897422195398E-2</v>
      </c>
      <c r="V58" s="302">
        <f ca="1">VLOOKUP(forRPM!$J58,'SC-NR'!$D$134:$Y$169,COLUMN()-9,FALSE)</f>
        <v>8.5070195306480204E-2</v>
      </c>
      <c r="W58" s="302">
        <f ca="1">VLOOKUP(forRPM!$J58,'SC-NR'!$D$134:$Y$169,COLUMN()-9,FALSE)</f>
        <v>8.548754615172946E-2</v>
      </c>
      <c r="X58" s="302">
        <f ca="1">VLOOKUP(forRPM!$J58,'SC-NR'!$D$134:$Y$169,COLUMN()-9,FALSE)</f>
        <v>8.2587362759281066E-2</v>
      </c>
      <c r="Y58" s="302">
        <f ca="1">VLOOKUP(forRPM!$J58,'SC-NR'!$D$134:$Y$169,COLUMN()-9,FALSE)</f>
        <v>7.8297946164442425E-2</v>
      </c>
      <c r="Z58" s="302">
        <f ca="1">VLOOKUP(forRPM!$J58,'SC-NR'!$D$134:$Y$169,COLUMN()-9,FALSE)</f>
        <v>7.9807852689493211E-2</v>
      </c>
      <c r="AA58" s="302">
        <f ca="1">VLOOKUP(forRPM!$J58,'SC-NR'!$D$134:$Y$169,COLUMN()-9,FALSE)</f>
        <v>7.7112447552009994E-2</v>
      </c>
      <c r="AB58" s="302">
        <f ca="1">VLOOKUP(forRPM!$J58,'SC-NR'!$D$134:$Y$169,COLUMN()-9,FALSE)</f>
        <v>7.5959348124590292E-2</v>
      </c>
      <c r="AC58" s="302">
        <f ca="1">VLOOKUP(forRPM!$J58,'SC-NR'!$D$134:$Y$169,COLUMN()-9,FALSE)</f>
        <v>7.6241141179909086E-2</v>
      </c>
      <c r="AD58" s="302">
        <f ca="1">VLOOKUP(forRPM!$J58,'SC-NR'!$D$134:$Y$169,COLUMN()-9,FALSE)</f>
        <v>7.5559506881271804E-2</v>
      </c>
      <c r="AE58" s="302">
        <f>VLOOKUP(forRPM!$J58,'SC-NR'!$D$134:$Y$169,COLUMN()-9,FALSE)</f>
        <v>1.4085025245992464</v>
      </c>
      <c r="AF58" s="340">
        <f t="shared" si="17"/>
        <v>34.655759533486382</v>
      </c>
      <c r="AG58" s="340">
        <f t="shared" si="17"/>
        <v>31.994575994412742</v>
      </c>
      <c r="AH58" s="340">
        <f t="shared" si="17"/>
        <v>36.681791903719294</v>
      </c>
      <c r="AI58" s="340">
        <f t="shared" si="17"/>
        <v>33.95273520617269</v>
      </c>
      <c r="AJ58" s="340">
        <f t="shared" si="17"/>
        <v>34.401707391555014</v>
      </c>
      <c r="AK58" s="340">
        <f t="shared" si="17"/>
        <v>34.409199910935989</v>
      </c>
      <c r="AL58" s="340">
        <f t="shared" si="17"/>
        <v>33.679367640214252</v>
      </c>
      <c r="AM58" s="340">
        <f t="shared" si="17"/>
        <v>35.993637531058411</v>
      </c>
      <c r="AN58" s="340">
        <f t="shared" si="17"/>
        <v>32.023214950339316</v>
      </c>
      <c r="AO58" s="340">
        <f t="shared" si="17"/>
        <v>35.821560760972567</v>
      </c>
      <c r="AP58" s="340">
        <f t="shared" si="18"/>
        <v>32.293979065679004</v>
      </c>
      <c r="AQ58" s="340">
        <f t="shared" si="18"/>
        <v>33.872096150606787</v>
      </c>
      <c r="AR58" s="340">
        <f t="shared" si="18"/>
        <v>0</v>
      </c>
      <c r="AS58" s="340">
        <f t="shared" si="18"/>
        <v>13.795069859021879</v>
      </c>
      <c r="AT58" s="340">
        <f t="shared" si="18"/>
        <v>12.22902090770676</v>
      </c>
      <c r="AU58" s="340">
        <f t="shared" si="18"/>
        <v>12.394178726476449</v>
      </c>
      <c r="AV58" s="340">
        <f t="shared" si="18"/>
        <v>13.318536370701372</v>
      </c>
      <c r="AW58" s="340">
        <f t="shared" si="18"/>
        <v>13.485094352310435</v>
      </c>
      <c r="AX58" s="340">
        <f t="shared" si="18"/>
        <v>12.725669925844654</v>
      </c>
      <c r="AY58" s="340">
        <f t="shared" si="18"/>
        <v>14.310821381952126</v>
      </c>
      <c r="AZ58" s="340">
        <f t="shared" si="18"/>
        <v>12.908413967824634</v>
      </c>
      <c r="BA58" s="340">
        <f t="shared" si="18"/>
        <v>14.170873808253596</v>
      </c>
      <c r="BB58" s="340">
        <f t="shared" si="18"/>
        <v>12.722028425083732</v>
      </c>
      <c r="BC58" s="340">
        <f t="shared" si="18"/>
        <v>13.289922899456101</v>
      </c>
      <c r="BD58" s="340">
        <f t="shared" si="18"/>
        <v>13.798636570168291</v>
      </c>
    </row>
    <row r="59" spans="1:56" ht="15">
      <c r="A59" s="105" t="str">
        <f>VLOOKUP(CONCATENATE(C59,"-",B59),[1]!ACHIEV,2,FALSE)</f>
        <v>LO20Fast</v>
      </c>
      <c r="B59" s="105" t="s">
        <v>200</v>
      </c>
      <c r="C59" s="105" t="s">
        <v>975</v>
      </c>
      <c r="D59" s="105" t="s">
        <v>244</v>
      </c>
      <c r="E59" s="105" t="s">
        <v>974</v>
      </c>
      <c r="F59" s="125">
        <f t="shared" si="12"/>
        <v>0.10373629799966304</v>
      </c>
      <c r="G59" s="126">
        <f t="shared" si="13"/>
        <v>555.37841516252274</v>
      </c>
      <c r="H59" s="126">
        <f t="shared" si="14"/>
        <v>122.93446691778311</v>
      </c>
      <c r="I59" s="23" t="s">
        <v>508</v>
      </c>
      <c r="J59" t="s">
        <v>817</v>
      </c>
      <c r="K59" s="302">
        <f ca="1">VLOOKUP(forRPM!$J59,'SC-NR'!$D$134:$Y$169,COLUMN()-9,FALSE)</f>
        <v>1.4935261948346455E-2</v>
      </c>
      <c r="L59" s="302">
        <f ca="1">VLOOKUP(forRPM!$J59,'SC-NR'!$D$134:$Y$169,COLUMN()-9,FALSE)</f>
        <v>2.6487155082147947E-2</v>
      </c>
      <c r="M59" s="302">
        <f ca="1">VLOOKUP(forRPM!$J59,'SC-NR'!$D$134:$Y$169,COLUMN()-9,FALSE)</f>
        <v>3.5412117261966546E-2</v>
      </c>
      <c r="N59" s="302">
        <f ca="1">VLOOKUP(forRPM!$J59,'SC-NR'!$D$134:$Y$169,COLUMN()-9,FALSE)</f>
        <v>4.2297495139506314E-2</v>
      </c>
      <c r="O59" s="302">
        <f ca="1">VLOOKUP(forRPM!$J59,'SC-NR'!$D$134:$Y$169,COLUMN()-9,FALSE)</f>
        <v>4.7599342066909613E-2</v>
      </c>
      <c r="P59" s="302">
        <f ca="1">VLOOKUP(forRPM!$J59,'SC-NR'!$D$134:$Y$169,COLUMN()-9,FALSE)</f>
        <v>5.1671766826987736E-2</v>
      </c>
      <c r="Q59" s="302">
        <f ca="1">VLOOKUP(forRPM!$J59,'SC-NR'!$D$134:$Y$169,COLUMN()-9,FALSE)</f>
        <v>5.478972187686084E-2</v>
      </c>
      <c r="R59" s="302">
        <f ca="1">VLOOKUP(forRPM!$J59,'SC-NR'!$D$134:$Y$169,COLUMN()-9,FALSE)</f>
        <v>5.7166697607440017E-2</v>
      </c>
      <c r="S59" s="302">
        <f ca="1">VLOOKUP(forRPM!$J59,'SC-NR'!$D$134:$Y$169,COLUMN()-9,FALSE)</f>
        <v>5.896846130565471E-2</v>
      </c>
      <c r="T59" s="302">
        <f ca="1">VLOOKUP(forRPM!$J59,'SC-NR'!$D$134:$Y$169,COLUMN()-9,FALSE)</f>
        <v>9.5691681878229989E-2</v>
      </c>
      <c r="U59" s="302">
        <f ca="1">VLOOKUP(forRPM!$J59,'SC-NR'!$D$134:$Y$169,COLUMN()-9,FALSE)</f>
        <v>8.3856969384412852E-2</v>
      </c>
      <c r="V59" s="302">
        <f ca="1">VLOOKUP(forRPM!$J59,'SC-NR'!$D$134:$Y$169,COLUMN()-9,FALSE)</f>
        <v>8.0805308735504983E-2</v>
      </c>
      <c r="W59" s="302">
        <f ca="1">VLOOKUP(forRPM!$J59,'SC-NR'!$D$134:$Y$169,COLUMN()-9,FALSE)</f>
        <v>8.1193566228156183E-2</v>
      </c>
      <c r="X59" s="302">
        <f ca="1">VLOOKUP(forRPM!$J59,'SC-NR'!$D$134:$Y$169,COLUMN()-9,FALSE)</f>
        <v>7.8349139666301373E-2</v>
      </c>
      <c r="Y59" s="302">
        <f ca="1">VLOOKUP(forRPM!$J59,'SC-NR'!$D$134:$Y$169,COLUMN()-9,FALSE)</f>
        <v>7.4153095817217657E-2</v>
      </c>
      <c r="Z59" s="302">
        <f ca="1">VLOOKUP(forRPM!$J59,'SC-NR'!$D$134:$Y$169,COLUMN()-9,FALSE)</f>
        <v>7.5621772394252537E-2</v>
      </c>
      <c r="AA59" s="302">
        <f ca="1">VLOOKUP(forRPM!$J59,'SC-NR'!$D$134:$Y$169,COLUMN()-9,FALSE)</f>
        <v>7.2988013184627581E-2</v>
      </c>
      <c r="AB59" s="302">
        <f ca="1">VLOOKUP(forRPM!$J59,'SC-NR'!$D$134:$Y$169,COLUMN()-9,FALSE)</f>
        <v>7.186193808625034E-2</v>
      </c>
      <c r="AC59" s="302">
        <f ca="1">VLOOKUP(forRPM!$J59,'SC-NR'!$D$134:$Y$169,COLUMN()-9,FALSE)</f>
        <v>7.2138215799945601E-2</v>
      </c>
      <c r="AD59" s="302">
        <f ca="1">VLOOKUP(forRPM!$J59,'SC-NR'!$D$134:$Y$169,COLUMN()-9,FALSE)</f>
        <v>7.1475274674129008E-2</v>
      </c>
      <c r="AE59" s="302">
        <f>VLOOKUP(forRPM!$J59,'SC-NR'!$D$134:$Y$169,COLUMN()-9,FALSE)</f>
        <v>1.3298555409369446</v>
      </c>
      <c r="AF59" s="340">
        <f t="shared" si="17"/>
        <v>39.200686036477919</v>
      </c>
      <c r="AG59" s="340">
        <f t="shared" si="17"/>
        <v>36.522983930882482</v>
      </c>
      <c r="AH59" s="340">
        <f t="shared" si="17"/>
        <v>41.526418205783585</v>
      </c>
      <c r="AI59" s="340">
        <f t="shared" si="17"/>
        <v>38.817949308559371</v>
      </c>
      <c r="AJ59" s="340">
        <f t="shared" si="17"/>
        <v>38.686419264743861</v>
      </c>
      <c r="AK59" s="340">
        <f t="shared" si="17"/>
        <v>39.074318789573184</v>
      </c>
      <c r="AL59" s="340">
        <f t="shared" si="17"/>
        <v>38.296677183004412</v>
      </c>
      <c r="AM59" s="340">
        <f t="shared" si="17"/>
        <v>40.882326963056364</v>
      </c>
      <c r="AN59" s="340">
        <f t="shared" si="17"/>
        <v>36.664219171646096</v>
      </c>
      <c r="AO59" s="340">
        <f t="shared" si="17"/>
        <v>40.277033756549017</v>
      </c>
      <c r="AP59" s="340">
        <f t="shared" si="18"/>
        <v>36.042661220201609</v>
      </c>
      <c r="AQ59" s="340">
        <f t="shared" si="18"/>
        <v>37.940534438721876</v>
      </c>
      <c r="AR59" s="340">
        <f t="shared" si="18"/>
        <v>0</v>
      </c>
      <c r="AS59" s="340">
        <f t="shared" si="18"/>
        <v>7.8694913181169079</v>
      </c>
      <c r="AT59" s="340">
        <f t="shared" si="18"/>
        <v>7.0069760799638932</v>
      </c>
      <c r="AU59" s="340">
        <f t="shared" si="18"/>
        <v>7.0533584253844825</v>
      </c>
      <c r="AV59" s="340">
        <f t="shared" si="18"/>
        <v>7.7143491989757456</v>
      </c>
      <c r="AW59" s="340">
        <f t="shared" si="18"/>
        <v>7.6737084799014115</v>
      </c>
      <c r="AX59" s="340">
        <f t="shared" si="18"/>
        <v>7.3617754505465571</v>
      </c>
      <c r="AY59" s="340">
        <f t="shared" si="18"/>
        <v>8.3261502507957115</v>
      </c>
      <c r="AZ59" s="340">
        <f t="shared" si="18"/>
        <v>7.3883003738080202</v>
      </c>
      <c r="BA59" s="340">
        <f t="shared" si="18"/>
        <v>8.4153303606058358</v>
      </c>
      <c r="BB59" s="340">
        <f t="shared" si="18"/>
        <v>7.1693246437312625</v>
      </c>
      <c r="BC59" s="340">
        <f t="shared" si="18"/>
        <v>7.5495584127541777</v>
      </c>
      <c r="BD59" s="340">
        <f t="shared" si="18"/>
        <v>7.9178638987389025</v>
      </c>
    </row>
    <row r="60" spans="1:56" ht="15">
      <c r="A60" s="105" t="str">
        <f>VLOOKUP(CONCATENATE(C60,"-",B60),[1]!ACHIEV,2,FALSE)</f>
        <v>LO20Fast</v>
      </c>
      <c r="B60" s="105" t="s">
        <v>200</v>
      </c>
      <c r="C60" s="105" t="s">
        <v>975</v>
      </c>
      <c r="D60" s="105" t="s">
        <v>244</v>
      </c>
      <c r="E60" s="105" t="s">
        <v>974</v>
      </c>
      <c r="F60" s="125">
        <f t="shared" si="12"/>
        <v>0</v>
      </c>
      <c r="G60" s="126">
        <f t="shared" si="13"/>
        <v>0</v>
      </c>
      <c r="H60" s="126">
        <f t="shared" si="14"/>
        <v>9999</v>
      </c>
      <c r="I60" s="23" t="s">
        <v>780</v>
      </c>
      <c r="J60" t="s">
        <v>862</v>
      </c>
      <c r="K60" s="302">
        <f ca="1">VLOOKUP(forRPM!$J60,'SC-NR'!$D$134:$Y$169,COLUMN()-9,FALSE)</f>
        <v>0</v>
      </c>
      <c r="L60" s="302">
        <f ca="1">VLOOKUP(forRPM!$J60,'SC-NR'!$D$134:$Y$169,COLUMN()-9,FALSE)</f>
        <v>0</v>
      </c>
      <c r="M60" s="302">
        <f ca="1">VLOOKUP(forRPM!$J60,'SC-NR'!$D$134:$Y$169,COLUMN()-9,FALSE)</f>
        <v>0</v>
      </c>
      <c r="N60" s="302">
        <f ca="1">VLOOKUP(forRPM!$J60,'SC-NR'!$D$134:$Y$169,COLUMN()-9,FALSE)</f>
        <v>0</v>
      </c>
      <c r="O60" s="302">
        <f ca="1">VLOOKUP(forRPM!$J60,'SC-NR'!$D$134:$Y$169,COLUMN()-9,FALSE)</f>
        <v>0</v>
      </c>
      <c r="P60" s="302">
        <f ca="1">VLOOKUP(forRPM!$J60,'SC-NR'!$D$134:$Y$169,COLUMN()-9,FALSE)</f>
        <v>0</v>
      </c>
      <c r="Q60" s="302">
        <f ca="1">VLOOKUP(forRPM!$J60,'SC-NR'!$D$134:$Y$169,COLUMN()-9,FALSE)</f>
        <v>0</v>
      </c>
      <c r="R60" s="302">
        <f ca="1">VLOOKUP(forRPM!$J60,'SC-NR'!$D$134:$Y$169,COLUMN()-9,FALSE)</f>
        <v>0</v>
      </c>
      <c r="S60" s="302">
        <f ca="1">VLOOKUP(forRPM!$J60,'SC-NR'!$D$134:$Y$169,COLUMN()-9,FALSE)</f>
        <v>0</v>
      </c>
      <c r="T60" s="302">
        <f ca="1">VLOOKUP(forRPM!$J60,'SC-NR'!$D$134:$Y$169,COLUMN()-9,FALSE)</f>
        <v>0</v>
      </c>
      <c r="U60" s="302">
        <f ca="1">VLOOKUP(forRPM!$J60,'SC-NR'!$D$134:$Y$169,COLUMN()-9,FALSE)</f>
        <v>0</v>
      </c>
      <c r="V60" s="302">
        <f ca="1">VLOOKUP(forRPM!$J60,'SC-NR'!$D$134:$Y$169,COLUMN()-9,FALSE)</f>
        <v>0</v>
      </c>
      <c r="W60" s="302">
        <f ca="1">VLOOKUP(forRPM!$J60,'SC-NR'!$D$134:$Y$169,COLUMN()-9,FALSE)</f>
        <v>0</v>
      </c>
      <c r="X60" s="302">
        <f ca="1">VLOOKUP(forRPM!$J60,'SC-NR'!$D$134:$Y$169,COLUMN()-9,FALSE)</f>
        <v>0</v>
      </c>
      <c r="Y60" s="302">
        <f ca="1">VLOOKUP(forRPM!$J60,'SC-NR'!$D$134:$Y$169,COLUMN()-9,FALSE)</f>
        <v>0</v>
      </c>
      <c r="Z60" s="302">
        <f ca="1">VLOOKUP(forRPM!$J60,'SC-NR'!$D$134:$Y$169,COLUMN()-9,FALSE)</f>
        <v>0</v>
      </c>
      <c r="AA60" s="302">
        <f ca="1">VLOOKUP(forRPM!$J60,'SC-NR'!$D$134:$Y$169,COLUMN()-9,FALSE)</f>
        <v>0</v>
      </c>
      <c r="AB60" s="302">
        <f ca="1">VLOOKUP(forRPM!$J60,'SC-NR'!$D$134:$Y$169,COLUMN()-9,FALSE)</f>
        <v>0</v>
      </c>
      <c r="AC60" s="302">
        <f ca="1">VLOOKUP(forRPM!$J60,'SC-NR'!$D$134:$Y$169,COLUMN()-9,FALSE)</f>
        <v>0</v>
      </c>
      <c r="AD60" s="302">
        <f ca="1">VLOOKUP(forRPM!$J60,'SC-NR'!$D$134:$Y$169,COLUMN()-9,FALSE)</f>
        <v>0</v>
      </c>
      <c r="AE60" s="302">
        <f>VLOOKUP(forRPM!$J60,'SC-NR'!$D$134:$Y$169,COLUMN()-9,FALSE)</f>
        <v>0</v>
      </c>
      <c r="AF60" s="340">
        <f t="shared" si="17"/>
        <v>0</v>
      </c>
      <c r="AG60" s="340">
        <f t="shared" si="17"/>
        <v>0</v>
      </c>
      <c r="AH60" s="340">
        <f t="shared" si="17"/>
        <v>0</v>
      </c>
      <c r="AI60" s="340">
        <f t="shared" si="17"/>
        <v>0</v>
      </c>
      <c r="AJ60" s="340">
        <f t="shared" si="17"/>
        <v>0</v>
      </c>
      <c r="AK60" s="340">
        <f t="shared" si="17"/>
        <v>0</v>
      </c>
      <c r="AL60" s="340">
        <f t="shared" si="17"/>
        <v>0</v>
      </c>
      <c r="AM60" s="340">
        <f t="shared" si="17"/>
        <v>0</v>
      </c>
      <c r="AN60" s="340">
        <f t="shared" si="17"/>
        <v>0</v>
      </c>
      <c r="AO60" s="340">
        <f t="shared" si="17"/>
        <v>0</v>
      </c>
      <c r="AP60" s="340">
        <f t="shared" si="18"/>
        <v>0</v>
      </c>
      <c r="AQ60" s="340">
        <f t="shared" si="18"/>
        <v>0</v>
      </c>
      <c r="AR60" s="340">
        <f t="shared" si="18"/>
        <v>0</v>
      </c>
      <c r="AS60" s="340">
        <f t="shared" si="18"/>
        <v>0</v>
      </c>
      <c r="AT60" s="340">
        <f t="shared" si="18"/>
        <v>0</v>
      </c>
      <c r="AU60" s="340">
        <f t="shared" si="18"/>
        <v>0</v>
      </c>
      <c r="AV60" s="340">
        <f t="shared" si="18"/>
        <v>0</v>
      </c>
      <c r="AW60" s="340">
        <f t="shared" si="18"/>
        <v>0</v>
      </c>
      <c r="AX60" s="340">
        <f t="shared" si="18"/>
        <v>0</v>
      </c>
      <c r="AY60" s="340">
        <f t="shared" si="18"/>
        <v>0</v>
      </c>
      <c r="AZ60" s="340">
        <f t="shared" si="18"/>
        <v>0</v>
      </c>
      <c r="BA60" s="340">
        <f t="shared" si="18"/>
        <v>0</v>
      </c>
      <c r="BB60" s="340">
        <f t="shared" si="18"/>
        <v>0</v>
      </c>
      <c r="BC60" s="340">
        <f t="shared" si="18"/>
        <v>0</v>
      </c>
      <c r="BD60" s="340">
        <f t="shared" si="18"/>
        <v>0</v>
      </c>
    </row>
    <row r="61" spans="1:56" ht="15">
      <c r="A61" s="105" t="str">
        <f>VLOOKUP(CONCATENATE(C61,"-",B61),[1]!ACHIEV,2,FALSE)</f>
        <v>LO20Fast</v>
      </c>
      <c r="B61" s="105" t="s">
        <v>200</v>
      </c>
      <c r="C61" s="105" t="s">
        <v>975</v>
      </c>
      <c r="D61" s="105" t="s">
        <v>244</v>
      </c>
      <c r="E61" s="105" t="s">
        <v>974</v>
      </c>
      <c r="F61" s="125">
        <f t="shared" si="12"/>
        <v>0</v>
      </c>
      <c r="G61" s="126">
        <f t="shared" si="13"/>
        <v>0</v>
      </c>
      <c r="H61" s="126">
        <f t="shared" si="14"/>
        <v>9999</v>
      </c>
      <c r="I61" s="23" t="s">
        <v>514</v>
      </c>
      <c r="J61" t="s">
        <v>863</v>
      </c>
      <c r="K61" s="302">
        <f ca="1">VLOOKUP(forRPM!$J61,'SC-NR'!$D$134:$Y$169,COLUMN()-9,FALSE)</f>
        <v>0</v>
      </c>
      <c r="L61" s="302">
        <f ca="1">VLOOKUP(forRPM!$J61,'SC-NR'!$D$134:$Y$169,COLUMN()-9,FALSE)</f>
        <v>0</v>
      </c>
      <c r="M61" s="302">
        <f ca="1">VLOOKUP(forRPM!$J61,'SC-NR'!$D$134:$Y$169,COLUMN()-9,FALSE)</f>
        <v>0</v>
      </c>
      <c r="N61" s="302">
        <f ca="1">VLOOKUP(forRPM!$J61,'SC-NR'!$D$134:$Y$169,COLUMN()-9,FALSE)</f>
        <v>0</v>
      </c>
      <c r="O61" s="302">
        <f ca="1">VLOOKUP(forRPM!$J61,'SC-NR'!$D$134:$Y$169,COLUMN()-9,FALSE)</f>
        <v>0</v>
      </c>
      <c r="P61" s="302">
        <f ca="1">VLOOKUP(forRPM!$J61,'SC-NR'!$D$134:$Y$169,COLUMN()-9,FALSE)</f>
        <v>0</v>
      </c>
      <c r="Q61" s="302">
        <f ca="1">VLOOKUP(forRPM!$J61,'SC-NR'!$D$134:$Y$169,COLUMN()-9,FALSE)</f>
        <v>0</v>
      </c>
      <c r="R61" s="302">
        <f ca="1">VLOOKUP(forRPM!$J61,'SC-NR'!$D$134:$Y$169,COLUMN()-9,FALSE)</f>
        <v>0</v>
      </c>
      <c r="S61" s="302">
        <f ca="1">VLOOKUP(forRPM!$J61,'SC-NR'!$D$134:$Y$169,COLUMN()-9,FALSE)</f>
        <v>0</v>
      </c>
      <c r="T61" s="302">
        <f ca="1">VLOOKUP(forRPM!$J61,'SC-NR'!$D$134:$Y$169,COLUMN()-9,FALSE)</f>
        <v>0</v>
      </c>
      <c r="U61" s="302">
        <f ca="1">VLOOKUP(forRPM!$J61,'SC-NR'!$D$134:$Y$169,COLUMN()-9,FALSE)</f>
        <v>0</v>
      </c>
      <c r="V61" s="302">
        <f ca="1">VLOOKUP(forRPM!$J61,'SC-NR'!$D$134:$Y$169,COLUMN()-9,FALSE)</f>
        <v>0</v>
      </c>
      <c r="W61" s="302">
        <f ca="1">VLOOKUP(forRPM!$J61,'SC-NR'!$D$134:$Y$169,COLUMN()-9,FALSE)</f>
        <v>0</v>
      </c>
      <c r="X61" s="302">
        <f ca="1">VLOOKUP(forRPM!$J61,'SC-NR'!$D$134:$Y$169,COLUMN()-9,FALSE)</f>
        <v>0</v>
      </c>
      <c r="Y61" s="302">
        <f ca="1">VLOOKUP(forRPM!$J61,'SC-NR'!$D$134:$Y$169,COLUMN()-9,FALSE)</f>
        <v>0</v>
      </c>
      <c r="Z61" s="302">
        <f ca="1">VLOOKUP(forRPM!$J61,'SC-NR'!$D$134:$Y$169,COLUMN()-9,FALSE)</f>
        <v>0</v>
      </c>
      <c r="AA61" s="302">
        <f ca="1">VLOOKUP(forRPM!$J61,'SC-NR'!$D$134:$Y$169,COLUMN()-9,FALSE)</f>
        <v>0</v>
      </c>
      <c r="AB61" s="302">
        <f ca="1">VLOOKUP(forRPM!$J61,'SC-NR'!$D$134:$Y$169,COLUMN()-9,FALSE)</f>
        <v>0</v>
      </c>
      <c r="AC61" s="302">
        <f ca="1">VLOOKUP(forRPM!$J61,'SC-NR'!$D$134:$Y$169,COLUMN()-9,FALSE)</f>
        <v>0</v>
      </c>
      <c r="AD61" s="302">
        <f ca="1">VLOOKUP(forRPM!$J61,'SC-NR'!$D$134:$Y$169,COLUMN()-9,FALSE)</f>
        <v>0</v>
      </c>
      <c r="AE61" s="302">
        <f>VLOOKUP(forRPM!$J61,'SC-NR'!$D$134:$Y$169,COLUMN()-9,FALSE)</f>
        <v>0</v>
      </c>
      <c r="AF61" s="340">
        <f t="shared" si="17"/>
        <v>0</v>
      </c>
      <c r="AG61" s="340">
        <f t="shared" si="17"/>
        <v>0</v>
      </c>
      <c r="AH61" s="340">
        <f t="shared" si="17"/>
        <v>0</v>
      </c>
      <c r="AI61" s="340">
        <f t="shared" si="17"/>
        <v>0</v>
      </c>
      <c r="AJ61" s="340">
        <f t="shared" si="17"/>
        <v>0</v>
      </c>
      <c r="AK61" s="340">
        <f t="shared" si="17"/>
        <v>0</v>
      </c>
      <c r="AL61" s="340">
        <f t="shared" si="17"/>
        <v>0</v>
      </c>
      <c r="AM61" s="340">
        <f t="shared" si="17"/>
        <v>0</v>
      </c>
      <c r="AN61" s="340">
        <f t="shared" si="17"/>
        <v>0</v>
      </c>
      <c r="AO61" s="340">
        <f t="shared" si="17"/>
        <v>0</v>
      </c>
      <c r="AP61" s="340">
        <f t="shared" si="18"/>
        <v>0</v>
      </c>
      <c r="AQ61" s="340">
        <f t="shared" si="18"/>
        <v>0</v>
      </c>
      <c r="AR61" s="340">
        <f t="shared" si="18"/>
        <v>0</v>
      </c>
      <c r="AS61" s="340">
        <f t="shared" si="18"/>
        <v>0</v>
      </c>
      <c r="AT61" s="340">
        <f t="shared" si="18"/>
        <v>0</v>
      </c>
      <c r="AU61" s="340">
        <f t="shared" si="18"/>
        <v>0</v>
      </c>
      <c r="AV61" s="340">
        <f t="shared" si="18"/>
        <v>0</v>
      </c>
      <c r="AW61" s="340">
        <f t="shared" si="18"/>
        <v>0</v>
      </c>
      <c r="AX61" s="340">
        <f t="shared" si="18"/>
        <v>0</v>
      </c>
      <c r="AY61" s="340">
        <f t="shared" si="18"/>
        <v>0</v>
      </c>
      <c r="AZ61" s="340">
        <f t="shared" si="18"/>
        <v>0</v>
      </c>
      <c r="BA61" s="340">
        <f t="shared" si="18"/>
        <v>0</v>
      </c>
      <c r="BB61" s="340">
        <f t="shared" si="18"/>
        <v>0</v>
      </c>
      <c r="BC61" s="340">
        <f t="shared" si="18"/>
        <v>0</v>
      </c>
      <c r="BD61" s="340">
        <f t="shared" si="18"/>
        <v>0</v>
      </c>
    </row>
    <row r="62" spans="1:56" ht="15">
      <c r="A62" s="105" t="str">
        <f>VLOOKUP(CONCATENATE(C62,"-",B62),[1]!ACHIEV,2,FALSE)</f>
        <v>LO20Fast</v>
      </c>
      <c r="B62" s="105" t="s">
        <v>200</v>
      </c>
      <c r="C62" s="105" t="s">
        <v>975</v>
      </c>
      <c r="D62" s="105" t="s">
        <v>244</v>
      </c>
      <c r="E62" s="105" t="s">
        <v>974</v>
      </c>
      <c r="F62" s="125">
        <f t="shared" si="12"/>
        <v>0</v>
      </c>
      <c r="G62" s="126">
        <f t="shared" si="13"/>
        <v>0</v>
      </c>
      <c r="H62" s="126">
        <f t="shared" si="14"/>
        <v>9999</v>
      </c>
      <c r="I62" s="23" t="s">
        <v>515</v>
      </c>
      <c r="J62" t="s">
        <v>864</v>
      </c>
      <c r="K62" s="302">
        <f ca="1">VLOOKUP(forRPM!$J62,'SC-NR'!$D$134:$Y$169,COLUMN()-9,FALSE)</f>
        <v>0</v>
      </c>
      <c r="L62" s="302">
        <f ca="1">VLOOKUP(forRPM!$J62,'SC-NR'!$D$134:$Y$169,COLUMN()-9,FALSE)</f>
        <v>0</v>
      </c>
      <c r="M62" s="302">
        <f ca="1">VLOOKUP(forRPM!$J62,'SC-NR'!$D$134:$Y$169,COLUMN()-9,FALSE)</f>
        <v>0</v>
      </c>
      <c r="N62" s="302">
        <f ca="1">VLOOKUP(forRPM!$J62,'SC-NR'!$D$134:$Y$169,COLUMN()-9,FALSE)</f>
        <v>0</v>
      </c>
      <c r="O62" s="302">
        <f ca="1">VLOOKUP(forRPM!$J62,'SC-NR'!$D$134:$Y$169,COLUMN()-9,FALSE)</f>
        <v>0</v>
      </c>
      <c r="P62" s="302">
        <f ca="1">VLOOKUP(forRPM!$J62,'SC-NR'!$D$134:$Y$169,COLUMN()-9,FALSE)</f>
        <v>0</v>
      </c>
      <c r="Q62" s="302">
        <f ca="1">VLOOKUP(forRPM!$J62,'SC-NR'!$D$134:$Y$169,COLUMN()-9,FALSE)</f>
        <v>0</v>
      </c>
      <c r="R62" s="302">
        <f ca="1">VLOOKUP(forRPM!$J62,'SC-NR'!$D$134:$Y$169,COLUMN()-9,FALSE)</f>
        <v>0</v>
      </c>
      <c r="S62" s="302">
        <f ca="1">VLOOKUP(forRPM!$J62,'SC-NR'!$D$134:$Y$169,COLUMN()-9,FALSE)</f>
        <v>0</v>
      </c>
      <c r="T62" s="302">
        <f ca="1">VLOOKUP(forRPM!$J62,'SC-NR'!$D$134:$Y$169,COLUMN()-9,FALSE)</f>
        <v>0</v>
      </c>
      <c r="U62" s="302">
        <f ca="1">VLOOKUP(forRPM!$J62,'SC-NR'!$D$134:$Y$169,COLUMN()-9,FALSE)</f>
        <v>0</v>
      </c>
      <c r="V62" s="302">
        <f ca="1">VLOOKUP(forRPM!$J62,'SC-NR'!$D$134:$Y$169,COLUMN()-9,FALSE)</f>
        <v>0</v>
      </c>
      <c r="W62" s="302">
        <f ca="1">VLOOKUP(forRPM!$J62,'SC-NR'!$D$134:$Y$169,COLUMN()-9,FALSE)</f>
        <v>0</v>
      </c>
      <c r="X62" s="302">
        <f ca="1">VLOOKUP(forRPM!$J62,'SC-NR'!$D$134:$Y$169,COLUMN()-9,FALSE)</f>
        <v>0</v>
      </c>
      <c r="Y62" s="302">
        <f ca="1">VLOOKUP(forRPM!$J62,'SC-NR'!$D$134:$Y$169,COLUMN()-9,FALSE)</f>
        <v>0</v>
      </c>
      <c r="Z62" s="302">
        <f ca="1">VLOOKUP(forRPM!$J62,'SC-NR'!$D$134:$Y$169,COLUMN()-9,FALSE)</f>
        <v>0</v>
      </c>
      <c r="AA62" s="302">
        <f ca="1">VLOOKUP(forRPM!$J62,'SC-NR'!$D$134:$Y$169,COLUMN()-9,FALSE)</f>
        <v>0</v>
      </c>
      <c r="AB62" s="302">
        <f ca="1">VLOOKUP(forRPM!$J62,'SC-NR'!$D$134:$Y$169,COLUMN()-9,FALSE)</f>
        <v>0</v>
      </c>
      <c r="AC62" s="302">
        <f ca="1">VLOOKUP(forRPM!$J62,'SC-NR'!$D$134:$Y$169,COLUMN()-9,FALSE)</f>
        <v>0</v>
      </c>
      <c r="AD62" s="302">
        <f ca="1">VLOOKUP(forRPM!$J62,'SC-NR'!$D$134:$Y$169,COLUMN()-9,FALSE)</f>
        <v>0</v>
      </c>
      <c r="AE62" s="302">
        <f>VLOOKUP(forRPM!$J62,'SC-NR'!$D$134:$Y$169,COLUMN()-9,FALSE)</f>
        <v>0</v>
      </c>
      <c r="AF62" s="340">
        <f t="shared" si="17"/>
        <v>0</v>
      </c>
      <c r="AG62" s="340">
        <f t="shared" si="17"/>
        <v>0</v>
      </c>
      <c r="AH62" s="340">
        <f t="shared" si="17"/>
        <v>0</v>
      </c>
      <c r="AI62" s="340">
        <f t="shared" si="17"/>
        <v>0</v>
      </c>
      <c r="AJ62" s="340">
        <f t="shared" si="17"/>
        <v>0</v>
      </c>
      <c r="AK62" s="340">
        <f t="shared" si="17"/>
        <v>0</v>
      </c>
      <c r="AL62" s="340">
        <f t="shared" si="17"/>
        <v>0</v>
      </c>
      <c r="AM62" s="340">
        <f t="shared" si="17"/>
        <v>0</v>
      </c>
      <c r="AN62" s="340">
        <f t="shared" si="17"/>
        <v>0</v>
      </c>
      <c r="AO62" s="340">
        <f t="shared" si="17"/>
        <v>0</v>
      </c>
      <c r="AP62" s="340">
        <f t="shared" si="18"/>
        <v>0</v>
      </c>
      <c r="AQ62" s="340">
        <f t="shared" si="18"/>
        <v>0</v>
      </c>
      <c r="AR62" s="340">
        <f t="shared" si="18"/>
        <v>0</v>
      </c>
      <c r="AS62" s="340">
        <f t="shared" si="18"/>
        <v>0</v>
      </c>
      <c r="AT62" s="340">
        <f t="shared" si="18"/>
        <v>0</v>
      </c>
      <c r="AU62" s="340">
        <f t="shared" si="18"/>
        <v>0</v>
      </c>
      <c r="AV62" s="340">
        <f t="shared" si="18"/>
        <v>0</v>
      </c>
      <c r="AW62" s="340">
        <f t="shared" si="18"/>
        <v>0</v>
      </c>
      <c r="AX62" s="340">
        <f t="shared" si="18"/>
        <v>0</v>
      </c>
      <c r="AY62" s="340">
        <f t="shared" si="18"/>
        <v>0</v>
      </c>
      <c r="AZ62" s="340">
        <f t="shared" si="18"/>
        <v>0</v>
      </c>
      <c r="BA62" s="340">
        <f t="shared" si="18"/>
        <v>0</v>
      </c>
      <c r="BB62" s="340">
        <f t="shared" si="18"/>
        <v>0</v>
      </c>
      <c r="BC62" s="340">
        <f t="shared" si="18"/>
        <v>0</v>
      </c>
      <c r="BD62" s="340">
        <f t="shared" si="18"/>
        <v>0</v>
      </c>
    </row>
    <row r="63" spans="1:56" ht="15">
      <c r="A63" s="105" t="str">
        <f>VLOOKUP(CONCATENATE(C63,"-",B63),[1]!ACHIEV,2,FALSE)</f>
        <v>LO20Fast</v>
      </c>
      <c r="B63" s="105" t="s">
        <v>200</v>
      </c>
      <c r="C63" s="105" t="s">
        <v>975</v>
      </c>
      <c r="D63" s="105" t="s">
        <v>244</v>
      </c>
      <c r="E63" s="105" t="s">
        <v>974</v>
      </c>
      <c r="F63" s="125">
        <f t="shared" si="12"/>
        <v>0</v>
      </c>
      <c r="G63" s="126">
        <f t="shared" si="13"/>
        <v>0</v>
      </c>
      <c r="H63" s="126">
        <f t="shared" si="14"/>
        <v>9999</v>
      </c>
      <c r="I63" s="23" t="s">
        <v>516</v>
      </c>
      <c r="J63" t="s">
        <v>865</v>
      </c>
      <c r="K63" s="302">
        <f ca="1">VLOOKUP(forRPM!$J63,'SC-NR'!$D$134:$Y$169,COLUMN()-9,FALSE)</f>
        <v>0</v>
      </c>
      <c r="L63" s="302">
        <f ca="1">VLOOKUP(forRPM!$J63,'SC-NR'!$D$134:$Y$169,COLUMN()-9,FALSE)</f>
        <v>0</v>
      </c>
      <c r="M63" s="302">
        <f ca="1">VLOOKUP(forRPM!$J63,'SC-NR'!$D$134:$Y$169,COLUMN()-9,FALSE)</f>
        <v>0</v>
      </c>
      <c r="N63" s="302">
        <f ca="1">VLOOKUP(forRPM!$J63,'SC-NR'!$D$134:$Y$169,COLUMN()-9,FALSE)</f>
        <v>0</v>
      </c>
      <c r="O63" s="302">
        <f ca="1">VLOOKUP(forRPM!$J63,'SC-NR'!$D$134:$Y$169,COLUMN()-9,FALSE)</f>
        <v>0</v>
      </c>
      <c r="P63" s="302">
        <f ca="1">VLOOKUP(forRPM!$J63,'SC-NR'!$D$134:$Y$169,COLUMN()-9,FALSE)</f>
        <v>0</v>
      </c>
      <c r="Q63" s="302">
        <f ca="1">VLOOKUP(forRPM!$J63,'SC-NR'!$D$134:$Y$169,COLUMN()-9,FALSE)</f>
        <v>0</v>
      </c>
      <c r="R63" s="302">
        <f ca="1">VLOOKUP(forRPM!$J63,'SC-NR'!$D$134:$Y$169,COLUMN()-9,FALSE)</f>
        <v>0</v>
      </c>
      <c r="S63" s="302">
        <f ca="1">VLOOKUP(forRPM!$J63,'SC-NR'!$D$134:$Y$169,COLUMN()-9,FALSE)</f>
        <v>0</v>
      </c>
      <c r="T63" s="302">
        <f ca="1">VLOOKUP(forRPM!$J63,'SC-NR'!$D$134:$Y$169,COLUMN()-9,FALSE)</f>
        <v>0</v>
      </c>
      <c r="U63" s="302">
        <f ca="1">VLOOKUP(forRPM!$J63,'SC-NR'!$D$134:$Y$169,COLUMN()-9,FALSE)</f>
        <v>0</v>
      </c>
      <c r="V63" s="302">
        <f ca="1">VLOOKUP(forRPM!$J63,'SC-NR'!$D$134:$Y$169,COLUMN()-9,FALSE)</f>
        <v>0</v>
      </c>
      <c r="W63" s="302">
        <f ca="1">VLOOKUP(forRPM!$J63,'SC-NR'!$D$134:$Y$169,COLUMN()-9,FALSE)</f>
        <v>0</v>
      </c>
      <c r="X63" s="302">
        <f ca="1">VLOOKUP(forRPM!$J63,'SC-NR'!$D$134:$Y$169,COLUMN()-9,FALSE)</f>
        <v>0</v>
      </c>
      <c r="Y63" s="302">
        <f ca="1">VLOOKUP(forRPM!$J63,'SC-NR'!$D$134:$Y$169,COLUMN()-9,FALSE)</f>
        <v>0</v>
      </c>
      <c r="Z63" s="302">
        <f ca="1">VLOOKUP(forRPM!$J63,'SC-NR'!$D$134:$Y$169,COLUMN()-9,FALSE)</f>
        <v>0</v>
      </c>
      <c r="AA63" s="302">
        <f ca="1">VLOOKUP(forRPM!$J63,'SC-NR'!$D$134:$Y$169,COLUMN()-9,FALSE)</f>
        <v>0</v>
      </c>
      <c r="AB63" s="302">
        <f ca="1">VLOOKUP(forRPM!$J63,'SC-NR'!$D$134:$Y$169,COLUMN()-9,FALSE)</f>
        <v>0</v>
      </c>
      <c r="AC63" s="302">
        <f ca="1">VLOOKUP(forRPM!$J63,'SC-NR'!$D$134:$Y$169,COLUMN()-9,FALSE)</f>
        <v>0</v>
      </c>
      <c r="AD63" s="302">
        <f ca="1">VLOOKUP(forRPM!$J63,'SC-NR'!$D$134:$Y$169,COLUMN()-9,FALSE)</f>
        <v>0</v>
      </c>
      <c r="AE63" s="302">
        <f>VLOOKUP(forRPM!$J63,'SC-NR'!$D$134:$Y$169,COLUMN()-9,FALSE)</f>
        <v>0</v>
      </c>
      <c r="AF63" s="340">
        <f t="shared" ref="AF63:AO74" si="19">VLOOKUP($J63,MeasOut,COLUMN()-17,FALSE)</f>
        <v>0</v>
      </c>
      <c r="AG63" s="340">
        <f t="shared" si="19"/>
        <v>0</v>
      </c>
      <c r="AH63" s="340">
        <f t="shared" si="19"/>
        <v>0</v>
      </c>
      <c r="AI63" s="340">
        <f t="shared" si="19"/>
        <v>0</v>
      </c>
      <c r="AJ63" s="340">
        <f t="shared" si="19"/>
        <v>0</v>
      </c>
      <c r="AK63" s="340">
        <f t="shared" si="19"/>
        <v>0</v>
      </c>
      <c r="AL63" s="340">
        <f t="shared" si="19"/>
        <v>0</v>
      </c>
      <c r="AM63" s="340">
        <f t="shared" si="19"/>
        <v>0</v>
      </c>
      <c r="AN63" s="340">
        <f t="shared" si="19"/>
        <v>0</v>
      </c>
      <c r="AO63" s="340">
        <f t="shared" si="19"/>
        <v>0</v>
      </c>
      <c r="AP63" s="340">
        <f t="shared" ref="AP63:BD74" si="20">VLOOKUP($J63,MeasOut,COLUMN()-17,FALSE)</f>
        <v>0</v>
      </c>
      <c r="AQ63" s="340">
        <f t="shared" si="20"/>
        <v>0</v>
      </c>
      <c r="AR63" s="340">
        <f t="shared" si="20"/>
        <v>0</v>
      </c>
      <c r="AS63" s="340">
        <f t="shared" si="20"/>
        <v>0</v>
      </c>
      <c r="AT63" s="340">
        <f t="shared" si="20"/>
        <v>0</v>
      </c>
      <c r="AU63" s="340">
        <f t="shared" si="20"/>
        <v>0</v>
      </c>
      <c r="AV63" s="340">
        <f t="shared" si="20"/>
        <v>0</v>
      </c>
      <c r="AW63" s="340">
        <f t="shared" si="20"/>
        <v>0</v>
      </c>
      <c r="AX63" s="340">
        <f t="shared" si="20"/>
        <v>0</v>
      </c>
      <c r="AY63" s="340">
        <f t="shared" si="20"/>
        <v>0</v>
      </c>
      <c r="AZ63" s="340">
        <f t="shared" si="20"/>
        <v>0</v>
      </c>
      <c r="BA63" s="340">
        <f t="shared" si="20"/>
        <v>0</v>
      </c>
      <c r="BB63" s="340">
        <f t="shared" si="20"/>
        <v>0</v>
      </c>
      <c r="BC63" s="340">
        <f t="shared" si="20"/>
        <v>0</v>
      </c>
      <c r="BD63" s="340">
        <f t="shared" si="20"/>
        <v>0</v>
      </c>
    </row>
    <row r="64" spans="1:56" ht="15">
      <c r="A64" s="105" t="str">
        <f>VLOOKUP(CONCATENATE(C64,"-",B64),[1]!ACHIEV,2,FALSE)</f>
        <v>LO20Fast</v>
      </c>
      <c r="B64" s="105" t="s">
        <v>200</v>
      </c>
      <c r="C64" s="105" t="s">
        <v>975</v>
      </c>
      <c r="D64" s="105" t="s">
        <v>244</v>
      </c>
      <c r="E64" s="105" t="s">
        <v>974</v>
      </c>
      <c r="F64" s="125">
        <f t="shared" si="12"/>
        <v>5.3935061970255119E-2</v>
      </c>
      <c r="G64" s="126">
        <f t="shared" si="13"/>
        <v>409.72268378074193</v>
      </c>
      <c r="H64" s="126">
        <f t="shared" si="14"/>
        <v>174.02667135718542</v>
      </c>
      <c r="I64" s="23" t="s">
        <v>295</v>
      </c>
      <c r="J64" t="s">
        <v>827</v>
      </c>
      <c r="K64" s="302">
        <f ca="1">VLOOKUP(forRPM!$J64,'SC-NR'!$D$134:$Y$169,COLUMN()-9,FALSE)</f>
        <v>2.1099477237322962E-2</v>
      </c>
      <c r="L64" s="302">
        <f ca="1">VLOOKUP(forRPM!$J64,'SC-NR'!$D$134:$Y$169,COLUMN()-9,FALSE)</f>
        <v>3.737788638895554E-2</v>
      </c>
      <c r="M64" s="302">
        <f ca="1">VLOOKUP(forRPM!$J64,'SC-NR'!$D$134:$Y$169,COLUMN()-9,FALSE)</f>
        <v>4.9917392693985839E-2</v>
      </c>
      <c r="N64" s="302">
        <f ca="1">VLOOKUP(forRPM!$J64,'SC-NR'!$D$134:$Y$169,COLUMN()-9,FALSE)</f>
        <v>5.9557330390175148E-2</v>
      </c>
      <c r="O64" s="302">
        <f ca="1">VLOOKUP(forRPM!$J64,'SC-NR'!$D$134:$Y$169,COLUMN()-9,FALSE)</f>
        <v>6.6948692126853129E-2</v>
      </c>
      <c r="P64" s="302">
        <f ca="1">VLOOKUP(forRPM!$J64,'SC-NR'!$D$134:$Y$169,COLUMN()-9,FALSE)</f>
        <v>7.2596391373095523E-2</v>
      </c>
      <c r="Q64" s="302">
        <f ca="1">VLOOKUP(forRPM!$J64,'SC-NR'!$D$134:$Y$169,COLUMN()-9,FALSE)</f>
        <v>7.6892041466897279E-2</v>
      </c>
      <c r="R64" s="302">
        <f ca="1">VLOOKUP(forRPM!$J64,'SC-NR'!$D$134:$Y$169,COLUMN()-9,FALSE)</f>
        <v>8.0139379298080862E-2</v>
      </c>
      <c r="S64" s="302">
        <f ca="1">VLOOKUP(forRPM!$J64,'SC-NR'!$D$134:$Y$169,COLUMN()-9,FALSE)</f>
        <v>8.2573984112494975E-2</v>
      </c>
      <c r="T64" s="302">
        <f ca="1">VLOOKUP(forRPM!$J64,'SC-NR'!$D$134:$Y$169,COLUMN()-9,FALSE)</f>
        <v>0.12235183953896475</v>
      </c>
      <c r="U64" s="302">
        <f ca="1">VLOOKUP(forRPM!$J64,'SC-NR'!$D$134:$Y$169,COLUMN()-9,FALSE)</f>
        <v>0.10987862287706197</v>
      </c>
      <c r="V64" s="302">
        <f ca="1">VLOOKUP(forRPM!$J64,'SC-NR'!$D$134:$Y$169,COLUMN()-9,FALSE)</f>
        <v>0.10674582772836989</v>
      </c>
      <c r="W64" s="302">
        <f ca="1">VLOOKUP(forRPM!$J64,'SC-NR'!$D$134:$Y$169,COLUMN()-9,FALSE)</f>
        <v>0.10723728596010904</v>
      </c>
      <c r="X64" s="302">
        <f ca="1">VLOOKUP(forRPM!$J64,'SC-NR'!$D$134:$Y$169,COLUMN()-9,FALSE)</f>
        <v>0.10420475903047499</v>
      </c>
      <c r="Y64" s="302">
        <f ca="1">VLOOKUP(forRPM!$J64,'SC-NR'!$D$134:$Y$169,COLUMN()-9,FALSE)</f>
        <v>9.9680157481658954E-2</v>
      </c>
      <c r="Z64" s="302">
        <f ca="1">VLOOKUP(forRPM!$J64,'SC-NR'!$D$134:$Y$169,COLUMN()-9,FALSE)</f>
        <v>0.10120615282622289</v>
      </c>
      <c r="AA64" s="302">
        <f ca="1">VLOOKUP(forRPM!$J64,'SC-NR'!$D$134:$Y$169,COLUMN()-9,FALSE)</f>
        <v>9.8303443365312368E-2</v>
      </c>
      <c r="AB64" s="302">
        <f ca="1">VLOOKUP(forRPM!$J64,'SC-NR'!$D$134:$Y$169,COLUMN()-9,FALSE)</f>
        <v>9.7001073800652857E-2</v>
      </c>
      <c r="AC64" s="302">
        <f ca="1">VLOOKUP(forRPM!$J64,'SC-NR'!$D$134:$Y$169,COLUMN()-9,FALSE)</f>
        <v>9.7190332075755767E-2</v>
      </c>
      <c r="AD64" s="302">
        <f ca="1">VLOOKUP(forRPM!$J64,'SC-NR'!$D$134:$Y$169,COLUMN()-9,FALSE)</f>
        <v>9.6360541987658213E-2</v>
      </c>
      <c r="AE64" s="302">
        <f>VLOOKUP(forRPM!$J64,'SC-NR'!$D$134:$Y$169,COLUMN()-9,FALSE)</f>
        <v>1.8539554857207654</v>
      </c>
      <c r="AF64" s="340">
        <f t="shared" si="19"/>
        <v>28.833171821196366</v>
      </c>
      <c r="AG64" s="340">
        <f t="shared" si="19"/>
        <v>27.384037371315522</v>
      </c>
      <c r="AH64" s="340">
        <f t="shared" si="19"/>
        <v>31.474601368434278</v>
      </c>
      <c r="AI64" s="340">
        <f t="shared" si="19"/>
        <v>28.858032528059823</v>
      </c>
      <c r="AJ64" s="340">
        <f t="shared" si="19"/>
        <v>29.107973215358268</v>
      </c>
      <c r="AK64" s="340">
        <f t="shared" si="19"/>
        <v>25.295502017869786</v>
      </c>
      <c r="AL64" s="340">
        <f t="shared" si="19"/>
        <v>20.064948925355125</v>
      </c>
      <c r="AM64" s="340">
        <f t="shared" si="19"/>
        <v>23.910610520045825</v>
      </c>
      <c r="AN64" s="340">
        <f t="shared" si="19"/>
        <v>27.304231553717536</v>
      </c>
      <c r="AO64" s="340">
        <f t="shared" si="19"/>
        <v>30.971932568314102</v>
      </c>
      <c r="AP64" s="340">
        <f t="shared" si="20"/>
        <v>27.368623185356661</v>
      </c>
      <c r="AQ64" s="340">
        <f t="shared" si="20"/>
        <v>26.756167295534539</v>
      </c>
      <c r="AR64" s="340">
        <f t="shared" si="20"/>
        <v>0</v>
      </c>
      <c r="AS64" s="340">
        <f t="shared" si="20"/>
        <v>7.1041073153187497</v>
      </c>
      <c r="AT64" s="340">
        <f t="shared" si="20"/>
        <v>6.4227351108706072</v>
      </c>
      <c r="AU64" s="340">
        <f t="shared" si="20"/>
        <v>6.5774053227297733</v>
      </c>
      <c r="AV64" s="340">
        <f t="shared" si="20"/>
        <v>7.2348694496001977</v>
      </c>
      <c r="AW64" s="340">
        <f t="shared" si="20"/>
        <v>7.330618211539095</v>
      </c>
      <c r="AX64" s="340">
        <f t="shared" si="20"/>
        <v>6.3937427841268475</v>
      </c>
      <c r="AY64" s="340">
        <f t="shared" si="20"/>
        <v>6.1066994573197295</v>
      </c>
      <c r="AZ64" s="340">
        <f t="shared" si="20"/>
        <v>6.0727012067296648</v>
      </c>
      <c r="BA64" s="340">
        <f t="shared" si="20"/>
        <v>8.0737278224917794</v>
      </c>
      <c r="BB64" s="340">
        <f t="shared" si="20"/>
        <v>7.1267606186422388</v>
      </c>
      <c r="BC64" s="340">
        <f t="shared" si="20"/>
        <v>7.0188598499948096</v>
      </c>
      <c r="BD64" s="340">
        <f t="shared" si="20"/>
        <v>6.9306242608205668</v>
      </c>
    </row>
    <row r="65" spans="1:56" ht="15">
      <c r="A65" s="105" t="str">
        <f>VLOOKUP(CONCATENATE(C65,"-",B65),[1]!ACHIEV,2,FALSE)</f>
        <v>LO20Fast</v>
      </c>
      <c r="B65" s="105" t="s">
        <v>200</v>
      </c>
      <c r="C65" s="105" t="s">
        <v>975</v>
      </c>
      <c r="D65" s="105" t="s">
        <v>244</v>
      </c>
      <c r="E65" s="105" t="s">
        <v>974</v>
      </c>
      <c r="F65" s="125">
        <f t="shared" si="12"/>
        <v>9.8267722680815781E-2</v>
      </c>
      <c r="G65" s="126">
        <f t="shared" si="13"/>
        <v>458.32073375628107</v>
      </c>
      <c r="H65" s="126">
        <f t="shared" si="14"/>
        <v>148.51093009038169</v>
      </c>
      <c r="I65" s="23" t="s">
        <v>509</v>
      </c>
      <c r="J65" t="s">
        <v>822</v>
      </c>
      <c r="K65" s="302">
        <f ca="1">VLOOKUP(forRPM!$J65,'SC-NR'!$D$134:$Y$169,COLUMN()-9,FALSE)</f>
        <v>7.6159631283503519E-3</v>
      </c>
      <c r="L65" s="302">
        <f ca="1">VLOOKUP(forRPM!$J65,'SC-NR'!$D$134:$Y$169,COLUMN()-9,FALSE)</f>
        <v>1.3491737323728692E-2</v>
      </c>
      <c r="M65" s="302">
        <f ca="1">VLOOKUP(forRPM!$J65,'SC-NR'!$D$134:$Y$169,COLUMN()-9,FALSE)</f>
        <v>1.8017935607821549E-2</v>
      </c>
      <c r="N65" s="302">
        <f ca="1">VLOOKUP(forRPM!$J65,'SC-NR'!$D$134:$Y$169,COLUMN()-9,FALSE)</f>
        <v>2.1497519923015105E-2</v>
      </c>
      <c r="O65" s="302">
        <f ca="1">VLOOKUP(forRPM!$J65,'SC-NR'!$D$134:$Y$169,COLUMN()-9,FALSE)</f>
        <v>2.4165469361841167E-2</v>
      </c>
      <c r="P65" s="302">
        <f ca="1">VLOOKUP(forRPM!$J65,'SC-NR'!$D$134:$Y$169,COLUMN()-9,FALSE)</f>
        <v>2.6204034997169279E-2</v>
      </c>
      <c r="Q65" s="302">
        <f ca="1">VLOOKUP(forRPM!$J65,'SC-NR'!$D$134:$Y$169,COLUMN()-9,FALSE)</f>
        <v>2.7754571645954976E-2</v>
      </c>
      <c r="R65" s="302">
        <f ca="1">VLOOKUP(forRPM!$J65,'SC-NR'!$D$134:$Y$169,COLUMN()-9,FALSE)</f>
        <v>2.8926714676297146E-2</v>
      </c>
      <c r="S65" s="302">
        <f ca="1">VLOOKUP(forRPM!$J65,'SC-NR'!$D$134:$Y$169,COLUMN()-9,FALSE)</f>
        <v>2.9805497609643163E-2</v>
      </c>
      <c r="T65" s="302">
        <f ca="1">VLOOKUP(forRPM!$J65,'SC-NR'!$D$134:$Y$169,COLUMN()-9,FALSE)</f>
        <v>5.7521325258806391E-2</v>
      </c>
      <c r="U65" s="302">
        <f ca="1">VLOOKUP(forRPM!$J65,'SC-NR'!$D$134:$Y$169,COLUMN()-9,FALSE)</f>
        <v>4.8168338896100941E-2</v>
      </c>
      <c r="V65" s="302">
        <f ca="1">VLOOKUP(forRPM!$J65,'SC-NR'!$D$134:$Y$169,COLUMN()-9,FALSE)</f>
        <v>4.5605599174201969E-2</v>
      </c>
      <c r="W65" s="302">
        <f ca="1">VLOOKUP(forRPM!$J65,'SC-NR'!$D$134:$Y$169,COLUMN()-9,FALSE)</f>
        <v>4.5729069252436437E-2</v>
      </c>
      <c r="X65" s="302">
        <f ca="1">VLOOKUP(forRPM!$J65,'SC-NR'!$D$134:$Y$169,COLUMN()-9,FALSE)</f>
        <v>4.3420771082505145E-2</v>
      </c>
      <c r="Y65" s="302">
        <f ca="1">VLOOKUP(forRPM!$J65,'SC-NR'!$D$134:$Y$169,COLUMN()-9,FALSE)</f>
        <v>4.0110856995270915E-2</v>
      </c>
      <c r="Z65" s="302">
        <f ca="1">VLOOKUP(forRPM!$J65,'SC-NR'!$D$134:$Y$169,COLUMN()-9,FALSE)</f>
        <v>4.1161178176888413E-2</v>
      </c>
      <c r="AA65" s="302">
        <f ca="1">VLOOKUP(forRPM!$J65,'SC-NR'!$D$134:$Y$169,COLUMN()-9,FALSE)</f>
        <v>3.9092036032428105E-2</v>
      </c>
      <c r="AB65" s="302">
        <f ca="1">VLOOKUP(forRPM!$J65,'SC-NR'!$D$134:$Y$169,COLUMN()-9,FALSE)</f>
        <v>3.8192058986592413E-2</v>
      </c>
      <c r="AC65" s="302">
        <f ca="1">VLOOKUP(forRPM!$J65,'SC-NR'!$D$134:$Y$169,COLUMN()-9,FALSE)</f>
        <v>3.8377238832768605E-2</v>
      </c>
      <c r="AD65" s="302">
        <f ca="1">VLOOKUP(forRPM!$J65,'SC-NR'!$D$134:$Y$169,COLUMN()-9,FALSE)</f>
        <v>3.7853095281278448E-2</v>
      </c>
      <c r="AE65" s="302">
        <f>VLOOKUP(forRPM!$J65,'SC-NR'!$D$134:$Y$169,COLUMN()-9,FALSE)</f>
        <v>0.68075279716193815</v>
      </c>
      <c r="AF65" s="340">
        <f t="shared" si="19"/>
        <v>30.512975885868446</v>
      </c>
      <c r="AG65" s="340">
        <f t="shared" si="19"/>
        <v>28.550722404480698</v>
      </c>
      <c r="AH65" s="340">
        <f t="shared" si="19"/>
        <v>32.539475079887943</v>
      </c>
      <c r="AI65" s="340">
        <f t="shared" si="19"/>
        <v>29.323458462001653</v>
      </c>
      <c r="AJ65" s="340">
        <f t="shared" si="19"/>
        <v>29.66481129335601</v>
      </c>
      <c r="AK65" s="340">
        <f t="shared" si="19"/>
        <v>27.290073212611194</v>
      </c>
      <c r="AL65" s="340">
        <f t="shared" si="19"/>
        <v>24.911146751442327</v>
      </c>
      <c r="AM65" s="340">
        <f t="shared" si="19"/>
        <v>26.916920938327912</v>
      </c>
      <c r="AN65" s="340">
        <f t="shared" si="19"/>
        <v>27.027939124333926</v>
      </c>
      <c r="AO65" s="340">
        <f t="shared" si="19"/>
        <v>32.642156866025658</v>
      </c>
      <c r="AP65" s="340">
        <f t="shared" si="20"/>
        <v>28.877718722145151</v>
      </c>
      <c r="AQ65" s="340">
        <f t="shared" si="20"/>
        <v>29.652220656770226</v>
      </c>
      <c r="AR65" s="340">
        <f t="shared" si="20"/>
        <v>0</v>
      </c>
      <c r="AS65" s="340">
        <f t="shared" si="20"/>
        <v>10.054814377149704</v>
      </c>
      <c r="AT65" s="340">
        <f t="shared" si="20"/>
        <v>8.8975023187568141</v>
      </c>
      <c r="AU65" s="340">
        <f t="shared" si="20"/>
        <v>9.0700483606490199</v>
      </c>
      <c r="AV65" s="340">
        <f t="shared" si="20"/>
        <v>9.337646181562846</v>
      </c>
      <c r="AW65" s="340">
        <f t="shared" si="20"/>
        <v>9.1200023251466806</v>
      </c>
      <c r="AX65" s="340">
        <f t="shared" si="20"/>
        <v>8.1817102880733152</v>
      </c>
      <c r="AY65" s="340">
        <f t="shared" si="20"/>
        <v>8.9118868415546597</v>
      </c>
      <c r="AZ65" s="340">
        <f t="shared" si="20"/>
        <v>8.002358085371176</v>
      </c>
      <c r="BA65" s="340">
        <f t="shared" si="20"/>
        <v>9.6856861101105629</v>
      </c>
      <c r="BB65" s="340">
        <f t="shared" si="20"/>
        <v>9.086891513419264</v>
      </c>
      <c r="BC65" s="340">
        <f t="shared" si="20"/>
        <v>9.8213236539776112</v>
      </c>
      <c r="BD65" s="340">
        <f t="shared" si="20"/>
        <v>10.241244303258165</v>
      </c>
    </row>
    <row r="66" spans="1:56" ht="15">
      <c r="A66" s="105" t="str">
        <f>VLOOKUP(CONCATENATE(C66,"-",B66),[1]!ACHIEV,2,FALSE)</f>
        <v>LO20Fast</v>
      </c>
      <c r="B66" s="105" t="s">
        <v>200</v>
      </c>
      <c r="C66" s="105" t="s">
        <v>975</v>
      </c>
      <c r="D66" s="105" t="s">
        <v>244</v>
      </c>
      <c r="E66" s="105" t="s">
        <v>974</v>
      </c>
      <c r="F66" s="125">
        <f t="shared" si="12"/>
        <v>3.9565929573242641E-2</v>
      </c>
      <c r="G66" s="126">
        <f t="shared" si="13"/>
        <v>226.18425274339933</v>
      </c>
      <c r="H66" s="126">
        <f t="shared" si="14"/>
        <v>213.51189660240865</v>
      </c>
      <c r="I66" s="23" t="s">
        <v>296</v>
      </c>
      <c r="J66" t="s">
        <v>826</v>
      </c>
      <c r="K66" s="302">
        <f ca="1">VLOOKUP(forRPM!$J66,'SC-NR'!$D$134:$Y$169,COLUMN()-9,FALSE)</f>
        <v>2.0167550768514345E-2</v>
      </c>
      <c r="L66" s="302">
        <f ca="1">VLOOKUP(forRPM!$J66,'SC-NR'!$D$134:$Y$169,COLUMN()-9,FALSE)</f>
        <v>3.5741321095796856E-2</v>
      </c>
      <c r="M66" s="302">
        <f ca="1">VLOOKUP(forRPM!$J66,'SC-NR'!$D$134:$Y$169,COLUMN()-9,FALSE)</f>
        <v>4.7750964979238045E-2</v>
      </c>
      <c r="N66" s="302">
        <f ca="1">VLOOKUP(forRPM!$J66,'SC-NR'!$D$134:$Y$169,COLUMN()-9,FALSE)</f>
        <v>5.699540972399525E-2</v>
      </c>
      <c r="O66" s="302">
        <f ca="1">VLOOKUP(forRPM!$J66,'SC-NR'!$D$134:$Y$169,COLUMN()-9,FALSE)</f>
        <v>6.4094557363894716E-2</v>
      </c>
      <c r="P66" s="302">
        <f ca="1">VLOOKUP(forRPM!$J66,'SC-NR'!$D$134:$Y$169,COLUMN()-9,FALSE)</f>
        <v>6.9529400787605666E-2</v>
      </c>
      <c r="Q66" s="302">
        <f ca="1">VLOOKUP(forRPM!$J66,'SC-NR'!$D$134:$Y$169,COLUMN()-9,FALSE)</f>
        <v>7.3673150611963958E-2</v>
      </c>
      <c r="R66" s="302">
        <f ca="1">VLOOKUP(forRPM!$J66,'SC-NR'!$D$134:$Y$169,COLUMN()-9,FALSE)</f>
        <v>7.6815387121233786E-2</v>
      </c>
      <c r="S66" s="302">
        <f ca="1">VLOOKUP(forRPM!$J66,'SC-NR'!$D$134:$Y$169,COLUMN()-9,FALSE)</f>
        <v>7.9180800220971445E-2</v>
      </c>
      <c r="T66" s="302">
        <f ca="1">VLOOKUP(forRPM!$J66,'SC-NR'!$D$134:$Y$169,COLUMN()-9,FALSE)</f>
        <v>0.10066617894286407</v>
      </c>
      <c r="U66" s="302">
        <f ca="1">VLOOKUP(forRPM!$J66,'SC-NR'!$D$134:$Y$169,COLUMN()-9,FALSE)</f>
        <v>9.479994644292257E-2</v>
      </c>
      <c r="V66" s="302">
        <f ca="1">VLOOKUP(forRPM!$J66,'SC-NR'!$D$134:$Y$169,COLUMN()-9,FALSE)</f>
        <v>9.3619192382533661E-2</v>
      </c>
      <c r="W66" s="302">
        <f ca="1">VLOOKUP(forRPM!$J66,'SC-NR'!$D$134:$Y$169,COLUMN()-9,FALSE)</f>
        <v>9.4192232920591562E-2</v>
      </c>
      <c r="X66" s="302">
        <f ca="1">VLOOKUP(forRPM!$J66,'SC-NR'!$D$134:$Y$169,COLUMN()-9,FALSE)</f>
        <v>9.2835285446608934E-2</v>
      </c>
      <c r="Y66" s="302">
        <f ca="1">VLOOKUP(forRPM!$J66,'SC-NR'!$D$134:$Y$169,COLUMN()-9,FALSE)</f>
        <v>9.0626073139949248E-2</v>
      </c>
      <c r="Z66" s="302">
        <f ca="1">VLOOKUP(forRPM!$J66,'SC-NR'!$D$134:$Y$169,COLUMN()-9,FALSE)</f>
        <v>9.1499472371575866E-2</v>
      </c>
      <c r="AA66" s="302">
        <f ca="1">VLOOKUP(forRPM!$J66,'SC-NR'!$D$134:$Y$169,COLUMN()-9,FALSE)</f>
        <v>9.0026268449268684E-2</v>
      </c>
      <c r="AB66" s="302">
        <f ca="1">VLOOKUP(forRPM!$J66,'SC-NR'!$D$134:$Y$169,COLUMN()-9,FALSE)</f>
        <v>8.9348285731475588E-2</v>
      </c>
      <c r="AC66" s="302">
        <f ca="1">VLOOKUP(forRPM!$J66,'SC-NR'!$D$134:$Y$169,COLUMN()-9,FALSE)</f>
        <v>8.9417193899140476E-2</v>
      </c>
      <c r="AD66" s="302">
        <f ca="1">VLOOKUP(forRPM!$J66,'SC-NR'!$D$134:$Y$169,COLUMN()-9,FALSE)</f>
        <v>8.8935317736798511E-2</v>
      </c>
      <c r="AE66" s="302">
        <f>VLOOKUP(forRPM!$J66,'SC-NR'!$D$134:$Y$169,COLUMN()-9,FALSE)</f>
        <v>1.7267686256120007</v>
      </c>
      <c r="AF66" s="340">
        <f t="shared" si="19"/>
        <v>14.64928942247087</v>
      </c>
      <c r="AG66" s="340">
        <f t="shared" si="19"/>
        <v>13.499644073808803</v>
      </c>
      <c r="AH66" s="340">
        <f t="shared" si="19"/>
        <v>15.249057988508884</v>
      </c>
      <c r="AI66" s="340">
        <f t="shared" si="19"/>
        <v>13.92381955423823</v>
      </c>
      <c r="AJ66" s="340">
        <f t="shared" si="19"/>
        <v>13.920890998909014</v>
      </c>
      <c r="AK66" s="340">
        <f t="shared" si="19"/>
        <v>13.933587772183895</v>
      </c>
      <c r="AL66" s="340">
        <f t="shared" si="19"/>
        <v>13.662422543379867</v>
      </c>
      <c r="AM66" s="340">
        <f t="shared" si="19"/>
        <v>14.64009823924539</v>
      </c>
      <c r="AN66" s="340">
        <f t="shared" si="19"/>
        <v>13.215243630876948</v>
      </c>
      <c r="AO66" s="340">
        <f t="shared" si="19"/>
        <v>14.756012715798381</v>
      </c>
      <c r="AP66" s="340">
        <f t="shared" si="20"/>
        <v>13.620561889279459</v>
      </c>
      <c r="AQ66" s="340">
        <f t="shared" si="20"/>
        <v>14.265523472490482</v>
      </c>
      <c r="AR66" s="340">
        <f t="shared" si="20"/>
        <v>0</v>
      </c>
      <c r="AS66" s="340">
        <f t="shared" si="20"/>
        <v>4.7099317497970636</v>
      </c>
      <c r="AT66" s="340">
        <f t="shared" si="20"/>
        <v>4.2026787997253372</v>
      </c>
      <c r="AU66" s="340">
        <f t="shared" si="20"/>
        <v>4.3300352651725236</v>
      </c>
      <c r="AV66" s="340">
        <f t="shared" si="20"/>
        <v>4.8280762671081172</v>
      </c>
      <c r="AW66" s="340">
        <f t="shared" si="20"/>
        <v>4.9237754404760476</v>
      </c>
      <c r="AX66" s="340">
        <f t="shared" si="20"/>
        <v>4.7158969617200182</v>
      </c>
      <c r="AY66" s="340">
        <f t="shared" si="20"/>
        <v>5.1419495908148658</v>
      </c>
      <c r="AZ66" s="340">
        <f t="shared" si="20"/>
        <v>4.8446325419856739</v>
      </c>
      <c r="BA66" s="340">
        <f t="shared" si="20"/>
        <v>5.1415845352093905</v>
      </c>
      <c r="BB66" s="340">
        <f t="shared" si="20"/>
        <v>4.7524420842182682</v>
      </c>
      <c r="BC66" s="340">
        <f t="shared" si="20"/>
        <v>4.5303061764310089</v>
      </c>
      <c r="BD66" s="340">
        <f t="shared" si="20"/>
        <v>4.7267910295507631</v>
      </c>
    </row>
    <row r="67" spans="1:56" ht="15">
      <c r="A67" s="105" t="str">
        <f>VLOOKUP(CONCATENATE(C67,"-",B67),[1]!ACHIEV,2,FALSE)</f>
        <v>LO20Fast</v>
      </c>
      <c r="B67" s="105" t="s">
        <v>200</v>
      </c>
      <c r="C67" s="105" t="s">
        <v>975</v>
      </c>
      <c r="D67" s="105" t="s">
        <v>244</v>
      </c>
      <c r="E67" s="105" t="s">
        <v>974</v>
      </c>
      <c r="F67" s="125">
        <f t="shared" ref="F67:F74" si="21">VLOOKUP(J67,MeasOut,14,FALSE)</f>
        <v>0</v>
      </c>
      <c r="G67" s="126">
        <f t="shared" ref="G67:G74" si="22">VLOOKUP(J67,MeasOut,3,FALSE)</f>
        <v>0</v>
      </c>
      <c r="H67" s="126">
        <f t="shared" ref="H67:H74" si="23">VLOOKUP(J67,MeasOut,11,FALSE)</f>
        <v>9999</v>
      </c>
      <c r="I67" s="23" t="s">
        <v>510</v>
      </c>
      <c r="J67" t="s">
        <v>866</v>
      </c>
      <c r="K67" s="302">
        <f ca="1">VLOOKUP(forRPM!$J67,'SC-NR'!$D$134:$Y$169,COLUMN()-9,FALSE)</f>
        <v>0</v>
      </c>
      <c r="L67" s="302">
        <f ca="1">VLOOKUP(forRPM!$J67,'SC-NR'!$D$134:$Y$169,COLUMN()-9,FALSE)</f>
        <v>0</v>
      </c>
      <c r="M67" s="302">
        <f ca="1">VLOOKUP(forRPM!$J67,'SC-NR'!$D$134:$Y$169,COLUMN()-9,FALSE)</f>
        <v>0</v>
      </c>
      <c r="N67" s="302">
        <f ca="1">VLOOKUP(forRPM!$J67,'SC-NR'!$D$134:$Y$169,COLUMN()-9,FALSE)</f>
        <v>0</v>
      </c>
      <c r="O67" s="302">
        <f ca="1">VLOOKUP(forRPM!$J67,'SC-NR'!$D$134:$Y$169,COLUMN()-9,FALSE)</f>
        <v>0</v>
      </c>
      <c r="P67" s="302">
        <f ca="1">VLOOKUP(forRPM!$J67,'SC-NR'!$D$134:$Y$169,COLUMN()-9,FALSE)</f>
        <v>0</v>
      </c>
      <c r="Q67" s="302">
        <f ca="1">VLOOKUP(forRPM!$J67,'SC-NR'!$D$134:$Y$169,COLUMN()-9,FALSE)</f>
        <v>0</v>
      </c>
      <c r="R67" s="302">
        <f ca="1">VLOOKUP(forRPM!$J67,'SC-NR'!$D$134:$Y$169,COLUMN()-9,FALSE)</f>
        <v>0</v>
      </c>
      <c r="S67" s="302">
        <f ca="1">VLOOKUP(forRPM!$J67,'SC-NR'!$D$134:$Y$169,COLUMN()-9,FALSE)</f>
        <v>0</v>
      </c>
      <c r="T67" s="302">
        <f ca="1">VLOOKUP(forRPM!$J67,'SC-NR'!$D$134:$Y$169,COLUMN()-9,FALSE)</f>
        <v>0</v>
      </c>
      <c r="U67" s="302">
        <f ca="1">VLOOKUP(forRPM!$J67,'SC-NR'!$D$134:$Y$169,COLUMN()-9,FALSE)</f>
        <v>0</v>
      </c>
      <c r="V67" s="302">
        <f ca="1">VLOOKUP(forRPM!$J67,'SC-NR'!$D$134:$Y$169,COLUMN()-9,FALSE)</f>
        <v>0</v>
      </c>
      <c r="W67" s="302">
        <f ca="1">VLOOKUP(forRPM!$J67,'SC-NR'!$D$134:$Y$169,COLUMN()-9,FALSE)</f>
        <v>0</v>
      </c>
      <c r="X67" s="302">
        <f ca="1">VLOOKUP(forRPM!$J67,'SC-NR'!$D$134:$Y$169,COLUMN()-9,FALSE)</f>
        <v>0</v>
      </c>
      <c r="Y67" s="302">
        <f ca="1">VLOOKUP(forRPM!$J67,'SC-NR'!$D$134:$Y$169,COLUMN()-9,FALSE)</f>
        <v>0</v>
      </c>
      <c r="Z67" s="302">
        <f ca="1">VLOOKUP(forRPM!$J67,'SC-NR'!$D$134:$Y$169,COLUMN()-9,FALSE)</f>
        <v>0</v>
      </c>
      <c r="AA67" s="302">
        <f ca="1">VLOOKUP(forRPM!$J67,'SC-NR'!$D$134:$Y$169,COLUMN()-9,FALSE)</f>
        <v>0</v>
      </c>
      <c r="AB67" s="302">
        <f ca="1">VLOOKUP(forRPM!$J67,'SC-NR'!$D$134:$Y$169,COLUMN()-9,FALSE)</f>
        <v>0</v>
      </c>
      <c r="AC67" s="302">
        <f ca="1">VLOOKUP(forRPM!$J67,'SC-NR'!$D$134:$Y$169,COLUMN()-9,FALSE)</f>
        <v>0</v>
      </c>
      <c r="AD67" s="302">
        <f ca="1">VLOOKUP(forRPM!$J67,'SC-NR'!$D$134:$Y$169,COLUMN()-9,FALSE)</f>
        <v>0</v>
      </c>
      <c r="AE67" s="302">
        <f>VLOOKUP(forRPM!$J67,'SC-NR'!$D$134:$Y$169,COLUMN()-9,FALSE)</f>
        <v>0</v>
      </c>
      <c r="AF67" s="340">
        <f t="shared" si="19"/>
        <v>0</v>
      </c>
      <c r="AG67" s="340">
        <f t="shared" si="19"/>
        <v>0</v>
      </c>
      <c r="AH67" s="340">
        <f t="shared" si="19"/>
        <v>0</v>
      </c>
      <c r="AI67" s="340">
        <f t="shared" si="19"/>
        <v>0</v>
      </c>
      <c r="AJ67" s="340">
        <f t="shared" si="19"/>
        <v>0</v>
      </c>
      <c r="AK67" s="340">
        <f t="shared" si="19"/>
        <v>0</v>
      </c>
      <c r="AL67" s="340">
        <f t="shared" si="19"/>
        <v>0</v>
      </c>
      <c r="AM67" s="340">
        <f t="shared" si="19"/>
        <v>0</v>
      </c>
      <c r="AN67" s="340">
        <f t="shared" si="19"/>
        <v>0</v>
      </c>
      <c r="AO67" s="340">
        <f t="shared" si="19"/>
        <v>0</v>
      </c>
      <c r="AP67" s="340">
        <f t="shared" si="20"/>
        <v>0</v>
      </c>
      <c r="AQ67" s="340">
        <f t="shared" si="20"/>
        <v>0</v>
      </c>
      <c r="AR67" s="340">
        <f t="shared" si="20"/>
        <v>0</v>
      </c>
      <c r="AS67" s="340">
        <f t="shared" si="20"/>
        <v>0</v>
      </c>
      <c r="AT67" s="340">
        <f t="shared" si="20"/>
        <v>0</v>
      </c>
      <c r="AU67" s="340">
        <f t="shared" si="20"/>
        <v>0</v>
      </c>
      <c r="AV67" s="340">
        <f t="shared" si="20"/>
        <v>0</v>
      </c>
      <c r="AW67" s="340">
        <f t="shared" si="20"/>
        <v>0</v>
      </c>
      <c r="AX67" s="340">
        <f t="shared" si="20"/>
        <v>0</v>
      </c>
      <c r="AY67" s="340">
        <f t="shared" si="20"/>
        <v>0</v>
      </c>
      <c r="AZ67" s="340">
        <f t="shared" si="20"/>
        <v>0</v>
      </c>
      <c r="BA67" s="340">
        <f t="shared" si="20"/>
        <v>0</v>
      </c>
      <c r="BB67" s="340">
        <f t="shared" si="20"/>
        <v>0</v>
      </c>
      <c r="BC67" s="340">
        <f t="shared" si="20"/>
        <v>0</v>
      </c>
      <c r="BD67" s="340">
        <f t="shared" si="20"/>
        <v>0</v>
      </c>
    </row>
    <row r="68" spans="1:56" ht="15">
      <c r="A68" s="105" t="str">
        <f>VLOOKUP(CONCATENATE(C68,"-",B68),[1]!ACHIEV,2,FALSE)</f>
        <v>LO20Fast</v>
      </c>
      <c r="B68" s="105" t="s">
        <v>200</v>
      </c>
      <c r="C68" s="105" t="s">
        <v>975</v>
      </c>
      <c r="D68" s="105" t="s">
        <v>244</v>
      </c>
      <c r="E68" s="105" t="s">
        <v>974</v>
      </c>
      <c r="F68" s="125">
        <f t="shared" si="21"/>
        <v>0</v>
      </c>
      <c r="G68" s="126">
        <f t="shared" si="22"/>
        <v>0</v>
      </c>
      <c r="H68" s="126">
        <f t="shared" si="23"/>
        <v>9999</v>
      </c>
      <c r="I68" s="23" t="s">
        <v>511</v>
      </c>
      <c r="J68" t="s">
        <v>867</v>
      </c>
      <c r="K68" s="302">
        <f ca="1">VLOOKUP(forRPM!$J68,'SC-NR'!$D$134:$Y$169,COLUMN()-9,FALSE)</f>
        <v>0</v>
      </c>
      <c r="L68" s="302">
        <f ca="1">VLOOKUP(forRPM!$J68,'SC-NR'!$D$134:$Y$169,COLUMN()-9,FALSE)</f>
        <v>0</v>
      </c>
      <c r="M68" s="302">
        <f ca="1">VLOOKUP(forRPM!$J68,'SC-NR'!$D$134:$Y$169,COLUMN()-9,FALSE)</f>
        <v>0</v>
      </c>
      <c r="N68" s="302">
        <f ca="1">VLOOKUP(forRPM!$J68,'SC-NR'!$D$134:$Y$169,COLUMN()-9,FALSE)</f>
        <v>0</v>
      </c>
      <c r="O68" s="302">
        <f ca="1">VLOOKUP(forRPM!$J68,'SC-NR'!$D$134:$Y$169,COLUMN()-9,FALSE)</f>
        <v>0</v>
      </c>
      <c r="P68" s="302">
        <f ca="1">VLOOKUP(forRPM!$J68,'SC-NR'!$D$134:$Y$169,COLUMN()-9,FALSE)</f>
        <v>0</v>
      </c>
      <c r="Q68" s="302">
        <f ca="1">VLOOKUP(forRPM!$J68,'SC-NR'!$D$134:$Y$169,COLUMN()-9,FALSE)</f>
        <v>0</v>
      </c>
      <c r="R68" s="302">
        <f ca="1">VLOOKUP(forRPM!$J68,'SC-NR'!$D$134:$Y$169,COLUMN()-9,FALSE)</f>
        <v>0</v>
      </c>
      <c r="S68" s="302">
        <f ca="1">VLOOKUP(forRPM!$J68,'SC-NR'!$D$134:$Y$169,COLUMN()-9,FALSE)</f>
        <v>0</v>
      </c>
      <c r="T68" s="302">
        <f ca="1">VLOOKUP(forRPM!$J68,'SC-NR'!$D$134:$Y$169,COLUMN()-9,FALSE)</f>
        <v>0</v>
      </c>
      <c r="U68" s="302">
        <f ca="1">VLOOKUP(forRPM!$J68,'SC-NR'!$D$134:$Y$169,COLUMN()-9,FALSE)</f>
        <v>0</v>
      </c>
      <c r="V68" s="302">
        <f ca="1">VLOOKUP(forRPM!$J68,'SC-NR'!$D$134:$Y$169,COLUMN()-9,FALSE)</f>
        <v>0</v>
      </c>
      <c r="W68" s="302">
        <f ca="1">VLOOKUP(forRPM!$J68,'SC-NR'!$D$134:$Y$169,COLUMN()-9,FALSE)</f>
        <v>0</v>
      </c>
      <c r="X68" s="302">
        <f ca="1">VLOOKUP(forRPM!$J68,'SC-NR'!$D$134:$Y$169,COLUMN()-9,FALSE)</f>
        <v>0</v>
      </c>
      <c r="Y68" s="302">
        <f ca="1">VLOOKUP(forRPM!$J68,'SC-NR'!$D$134:$Y$169,COLUMN()-9,FALSE)</f>
        <v>0</v>
      </c>
      <c r="Z68" s="302">
        <f ca="1">VLOOKUP(forRPM!$J68,'SC-NR'!$D$134:$Y$169,COLUMN()-9,FALSE)</f>
        <v>0</v>
      </c>
      <c r="AA68" s="302">
        <f ca="1">VLOOKUP(forRPM!$J68,'SC-NR'!$D$134:$Y$169,COLUMN()-9,FALSE)</f>
        <v>0</v>
      </c>
      <c r="AB68" s="302">
        <f ca="1">VLOOKUP(forRPM!$J68,'SC-NR'!$D$134:$Y$169,COLUMN()-9,FALSE)</f>
        <v>0</v>
      </c>
      <c r="AC68" s="302">
        <f ca="1">VLOOKUP(forRPM!$J68,'SC-NR'!$D$134:$Y$169,COLUMN()-9,FALSE)</f>
        <v>0</v>
      </c>
      <c r="AD68" s="302">
        <f ca="1">VLOOKUP(forRPM!$J68,'SC-NR'!$D$134:$Y$169,COLUMN()-9,FALSE)</f>
        <v>0</v>
      </c>
      <c r="AE68" s="302">
        <f>VLOOKUP(forRPM!$J68,'SC-NR'!$D$134:$Y$169,COLUMN()-9,FALSE)</f>
        <v>0</v>
      </c>
      <c r="AF68" s="340">
        <f t="shared" si="19"/>
        <v>0</v>
      </c>
      <c r="AG68" s="340">
        <f t="shared" si="19"/>
        <v>0</v>
      </c>
      <c r="AH68" s="340">
        <f t="shared" si="19"/>
        <v>0</v>
      </c>
      <c r="AI68" s="340">
        <f t="shared" si="19"/>
        <v>0</v>
      </c>
      <c r="AJ68" s="340">
        <f t="shared" si="19"/>
        <v>0</v>
      </c>
      <c r="AK68" s="340">
        <f t="shared" si="19"/>
        <v>0</v>
      </c>
      <c r="AL68" s="340">
        <f t="shared" si="19"/>
        <v>0</v>
      </c>
      <c r="AM68" s="340">
        <f t="shared" si="19"/>
        <v>0</v>
      </c>
      <c r="AN68" s="340">
        <f t="shared" si="19"/>
        <v>0</v>
      </c>
      <c r="AO68" s="340">
        <f t="shared" si="19"/>
        <v>0</v>
      </c>
      <c r="AP68" s="340">
        <f t="shared" si="20"/>
        <v>0</v>
      </c>
      <c r="AQ68" s="340">
        <f t="shared" si="20"/>
        <v>0</v>
      </c>
      <c r="AR68" s="340">
        <f t="shared" si="20"/>
        <v>0</v>
      </c>
      <c r="AS68" s="340">
        <f t="shared" si="20"/>
        <v>0</v>
      </c>
      <c r="AT68" s="340">
        <f t="shared" si="20"/>
        <v>0</v>
      </c>
      <c r="AU68" s="340">
        <f t="shared" si="20"/>
        <v>0</v>
      </c>
      <c r="AV68" s="340">
        <f t="shared" si="20"/>
        <v>0</v>
      </c>
      <c r="AW68" s="340">
        <f t="shared" si="20"/>
        <v>0</v>
      </c>
      <c r="AX68" s="340">
        <f t="shared" si="20"/>
        <v>0</v>
      </c>
      <c r="AY68" s="340">
        <f t="shared" si="20"/>
        <v>0</v>
      </c>
      <c r="AZ68" s="340">
        <f t="shared" si="20"/>
        <v>0</v>
      </c>
      <c r="BA68" s="340">
        <f t="shared" si="20"/>
        <v>0</v>
      </c>
      <c r="BB68" s="340">
        <f t="shared" si="20"/>
        <v>0</v>
      </c>
      <c r="BC68" s="340">
        <f t="shared" si="20"/>
        <v>0</v>
      </c>
      <c r="BD68" s="340">
        <f t="shared" si="20"/>
        <v>0</v>
      </c>
    </row>
    <row r="69" spans="1:56" ht="15">
      <c r="A69" s="105" t="str">
        <f>VLOOKUP(CONCATENATE(C69,"-",B69),[1]!ACHIEV,2,FALSE)</f>
        <v>LO20Fast</v>
      </c>
      <c r="B69" s="105" t="s">
        <v>200</v>
      </c>
      <c r="C69" s="105" t="s">
        <v>975</v>
      </c>
      <c r="D69" s="105" t="s">
        <v>244</v>
      </c>
      <c r="E69" s="105" t="s">
        <v>974</v>
      </c>
      <c r="F69" s="125">
        <f t="shared" si="21"/>
        <v>0</v>
      </c>
      <c r="G69" s="126">
        <f t="shared" si="22"/>
        <v>0</v>
      </c>
      <c r="H69" s="126">
        <f t="shared" si="23"/>
        <v>9999</v>
      </c>
      <c r="I69" s="23" t="s">
        <v>293</v>
      </c>
      <c r="J69" t="s">
        <v>868</v>
      </c>
      <c r="K69" s="302">
        <f ca="1">VLOOKUP(forRPM!$J69,'SC-NR'!$D$134:$Y$169,COLUMN()-9,FALSE)</f>
        <v>0</v>
      </c>
      <c r="L69" s="302">
        <f ca="1">VLOOKUP(forRPM!$J69,'SC-NR'!$D$134:$Y$169,COLUMN()-9,FALSE)</f>
        <v>0</v>
      </c>
      <c r="M69" s="302">
        <f ca="1">VLOOKUP(forRPM!$J69,'SC-NR'!$D$134:$Y$169,COLUMN()-9,FALSE)</f>
        <v>0</v>
      </c>
      <c r="N69" s="302">
        <f ca="1">VLOOKUP(forRPM!$J69,'SC-NR'!$D$134:$Y$169,COLUMN()-9,FALSE)</f>
        <v>0</v>
      </c>
      <c r="O69" s="302">
        <f ca="1">VLOOKUP(forRPM!$J69,'SC-NR'!$D$134:$Y$169,COLUMN()-9,FALSE)</f>
        <v>0</v>
      </c>
      <c r="P69" s="302">
        <f ca="1">VLOOKUP(forRPM!$J69,'SC-NR'!$D$134:$Y$169,COLUMN()-9,FALSE)</f>
        <v>0</v>
      </c>
      <c r="Q69" s="302">
        <f ca="1">VLOOKUP(forRPM!$J69,'SC-NR'!$D$134:$Y$169,COLUMN()-9,FALSE)</f>
        <v>0</v>
      </c>
      <c r="R69" s="302">
        <f ca="1">VLOOKUP(forRPM!$J69,'SC-NR'!$D$134:$Y$169,COLUMN()-9,FALSE)</f>
        <v>0</v>
      </c>
      <c r="S69" s="302">
        <f ca="1">VLOOKUP(forRPM!$J69,'SC-NR'!$D$134:$Y$169,COLUMN()-9,FALSE)</f>
        <v>0</v>
      </c>
      <c r="T69" s="302">
        <f ca="1">VLOOKUP(forRPM!$J69,'SC-NR'!$D$134:$Y$169,COLUMN()-9,FALSE)</f>
        <v>0</v>
      </c>
      <c r="U69" s="302">
        <f ca="1">VLOOKUP(forRPM!$J69,'SC-NR'!$D$134:$Y$169,COLUMN()-9,FALSE)</f>
        <v>0</v>
      </c>
      <c r="V69" s="302">
        <f ca="1">VLOOKUP(forRPM!$J69,'SC-NR'!$D$134:$Y$169,COLUMN()-9,FALSE)</f>
        <v>0</v>
      </c>
      <c r="W69" s="302">
        <f ca="1">VLOOKUP(forRPM!$J69,'SC-NR'!$D$134:$Y$169,COLUMN()-9,FALSE)</f>
        <v>0</v>
      </c>
      <c r="X69" s="302">
        <f ca="1">VLOOKUP(forRPM!$J69,'SC-NR'!$D$134:$Y$169,COLUMN()-9,FALSE)</f>
        <v>0</v>
      </c>
      <c r="Y69" s="302">
        <f ca="1">VLOOKUP(forRPM!$J69,'SC-NR'!$D$134:$Y$169,COLUMN()-9,FALSE)</f>
        <v>0</v>
      </c>
      <c r="Z69" s="302">
        <f ca="1">VLOOKUP(forRPM!$J69,'SC-NR'!$D$134:$Y$169,COLUMN()-9,FALSE)</f>
        <v>0</v>
      </c>
      <c r="AA69" s="302">
        <f ca="1">VLOOKUP(forRPM!$J69,'SC-NR'!$D$134:$Y$169,COLUMN()-9,FALSE)</f>
        <v>0</v>
      </c>
      <c r="AB69" s="302">
        <f ca="1">VLOOKUP(forRPM!$J69,'SC-NR'!$D$134:$Y$169,COLUMN()-9,FALSE)</f>
        <v>0</v>
      </c>
      <c r="AC69" s="302">
        <f ca="1">VLOOKUP(forRPM!$J69,'SC-NR'!$D$134:$Y$169,COLUMN()-9,FALSE)</f>
        <v>0</v>
      </c>
      <c r="AD69" s="302">
        <f ca="1">VLOOKUP(forRPM!$J69,'SC-NR'!$D$134:$Y$169,COLUMN()-9,FALSE)</f>
        <v>0</v>
      </c>
      <c r="AE69" s="302">
        <f>VLOOKUP(forRPM!$J69,'SC-NR'!$D$134:$Y$169,COLUMN()-9,FALSE)</f>
        <v>0</v>
      </c>
      <c r="AF69" s="340">
        <f t="shared" si="19"/>
        <v>0</v>
      </c>
      <c r="AG69" s="340">
        <f t="shared" si="19"/>
        <v>0</v>
      </c>
      <c r="AH69" s="340">
        <f t="shared" si="19"/>
        <v>0</v>
      </c>
      <c r="AI69" s="340">
        <f t="shared" si="19"/>
        <v>0</v>
      </c>
      <c r="AJ69" s="340">
        <f t="shared" si="19"/>
        <v>0</v>
      </c>
      <c r="AK69" s="340">
        <f t="shared" si="19"/>
        <v>0</v>
      </c>
      <c r="AL69" s="340">
        <f t="shared" si="19"/>
        <v>0</v>
      </c>
      <c r="AM69" s="340">
        <f t="shared" si="19"/>
        <v>0</v>
      </c>
      <c r="AN69" s="340">
        <f t="shared" si="19"/>
        <v>0</v>
      </c>
      <c r="AO69" s="340">
        <f t="shared" si="19"/>
        <v>0</v>
      </c>
      <c r="AP69" s="340">
        <f t="shared" si="20"/>
        <v>0</v>
      </c>
      <c r="AQ69" s="340">
        <f t="shared" si="20"/>
        <v>0</v>
      </c>
      <c r="AR69" s="340">
        <f t="shared" si="20"/>
        <v>0</v>
      </c>
      <c r="AS69" s="340">
        <f t="shared" si="20"/>
        <v>0</v>
      </c>
      <c r="AT69" s="340">
        <f t="shared" si="20"/>
        <v>0</v>
      </c>
      <c r="AU69" s="340">
        <f t="shared" si="20"/>
        <v>0</v>
      </c>
      <c r="AV69" s="340">
        <f t="shared" si="20"/>
        <v>0</v>
      </c>
      <c r="AW69" s="340">
        <f t="shared" si="20"/>
        <v>0</v>
      </c>
      <c r="AX69" s="340">
        <f t="shared" si="20"/>
        <v>0</v>
      </c>
      <c r="AY69" s="340">
        <f t="shared" si="20"/>
        <v>0</v>
      </c>
      <c r="AZ69" s="340">
        <f t="shared" si="20"/>
        <v>0</v>
      </c>
      <c r="BA69" s="340">
        <f t="shared" si="20"/>
        <v>0</v>
      </c>
      <c r="BB69" s="340">
        <f t="shared" si="20"/>
        <v>0</v>
      </c>
      <c r="BC69" s="340">
        <f t="shared" si="20"/>
        <v>0</v>
      </c>
      <c r="BD69" s="340">
        <f t="shared" si="20"/>
        <v>0</v>
      </c>
    </row>
    <row r="70" spans="1:56" ht="15">
      <c r="A70" s="105" t="str">
        <f>VLOOKUP(CONCATENATE(C70,"-",B70),[1]!ACHIEV,2,FALSE)</f>
        <v>LO20Fast</v>
      </c>
      <c r="B70" s="105" t="s">
        <v>200</v>
      </c>
      <c r="C70" s="105" t="s">
        <v>975</v>
      </c>
      <c r="D70" s="105" t="s">
        <v>244</v>
      </c>
      <c r="E70" s="105" t="s">
        <v>974</v>
      </c>
      <c r="F70" s="125">
        <f t="shared" si="21"/>
        <v>0</v>
      </c>
      <c r="G70" s="126">
        <f t="shared" si="22"/>
        <v>0</v>
      </c>
      <c r="H70" s="126">
        <f t="shared" si="23"/>
        <v>9999</v>
      </c>
      <c r="I70" s="23" t="s">
        <v>289</v>
      </c>
      <c r="J70" t="s">
        <v>869</v>
      </c>
      <c r="K70" s="302">
        <f ca="1">VLOOKUP(forRPM!$J70,'SC-NR'!$D$134:$Y$169,COLUMN()-9,FALSE)</f>
        <v>0</v>
      </c>
      <c r="L70" s="302">
        <f ca="1">VLOOKUP(forRPM!$J70,'SC-NR'!$D$134:$Y$169,COLUMN()-9,FALSE)</f>
        <v>0</v>
      </c>
      <c r="M70" s="302">
        <f ca="1">VLOOKUP(forRPM!$J70,'SC-NR'!$D$134:$Y$169,COLUMN()-9,FALSE)</f>
        <v>0</v>
      </c>
      <c r="N70" s="302">
        <f ca="1">VLOOKUP(forRPM!$J70,'SC-NR'!$D$134:$Y$169,COLUMN()-9,FALSE)</f>
        <v>0</v>
      </c>
      <c r="O70" s="302">
        <f ca="1">VLOOKUP(forRPM!$J70,'SC-NR'!$D$134:$Y$169,COLUMN()-9,FALSE)</f>
        <v>0</v>
      </c>
      <c r="P70" s="302">
        <f ca="1">VLOOKUP(forRPM!$J70,'SC-NR'!$D$134:$Y$169,COLUMN()-9,FALSE)</f>
        <v>0</v>
      </c>
      <c r="Q70" s="302">
        <f ca="1">VLOOKUP(forRPM!$J70,'SC-NR'!$D$134:$Y$169,COLUMN()-9,FALSE)</f>
        <v>0</v>
      </c>
      <c r="R70" s="302">
        <f ca="1">VLOOKUP(forRPM!$J70,'SC-NR'!$D$134:$Y$169,COLUMN()-9,FALSE)</f>
        <v>0</v>
      </c>
      <c r="S70" s="302">
        <f ca="1">VLOOKUP(forRPM!$J70,'SC-NR'!$D$134:$Y$169,COLUMN()-9,FALSE)</f>
        <v>0</v>
      </c>
      <c r="T70" s="302">
        <f ca="1">VLOOKUP(forRPM!$J70,'SC-NR'!$D$134:$Y$169,COLUMN()-9,FALSE)</f>
        <v>0</v>
      </c>
      <c r="U70" s="302">
        <f ca="1">VLOOKUP(forRPM!$J70,'SC-NR'!$D$134:$Y$169,COLUMN()-9,FALSE)</f>
        <v>0</v>
      </c>
      <c r="V70" s="302">
        <f ca="1">VLOOKUP(forRPM!$J70,'SC-NR'!$D$134:$Y$169,COLUMN()-9,FALSE)</f>
        <v>0</v>
      </c>
      <c r="W70" s="302">
        <f ca="1">VLOOKUP(forRPM!$J70,'SC-NR'!$D$134:$Y$169,COLUMN()-9,FALSE)</f>
        <v>0</v>
      </c>
      <c r="X70" s="302">
        <f ca="1">VLOOKUP(forRPM!$J70,'SC-NR'!$D$134:$Y$169,COLUMN()-9,FALSE)</f>
        <v>0</v>
      </c>
      <c r="Y70" s="302">
        <f ca="1">VLOOKUP(forRPM!$J70,'SC-NR'!$D$134:$Y$169,COLUMN()-9,FALSE)</f>
        <v>0</v>
      </c>
      <c r="Z70" s="302">
        <f ca="1">VLOOKUP(forRPM!$J70,'SC-NR'!$D$134:$Y$169,COLUMN()-9,FALSE)</f>
        <v>0</v>
      </c>
      <c r="AA70" s="302">
        <f ca="1">VLOOKUP(forRPM!$J70,'SC-NR'!$D$134:$Y$169,COLUMN()-9,FALSE)</f>
        <v>0</v>
      </c>
      <c r="AB70" s="302">
        <f ca="1">VLOOKUP(forRPM!$J70,'SC-NR'!$D$134:$Y$169,COLUMN()-9,FALSE)</f>
        <v>0</v>
      </c>
      <c r="AC70" s="302">
        <f ca="1">VLOOKUP(forRPM!$J70,'SC-NR'!$D$134:$Y$169,COLUMN()-9,FALSE)</f>
        <v>0</v>
      </c>
      <c r="AD70" s="302">
        <f ca="1">VLOOKUP(forRPM!$J70,'SC-NR'!$D$134:$Y$169,COLUMN()-9,FALSE)</f>
        <v>0</v>
      </c>
      <c r="AE70" s="302">
        <f>VLOOKUP(forRPM!$J70,'SC-NR'!$D$134:$Y$169,COLUMN()-9,FALSE)</f>
        <v>0</v>
      </c>
      <c r="AF70" s="340">
        <f t="shared" si="19"/>
        <v>0</v>
      </c>
      <c r="AG70" s="340">
        <f t="shared" si="19"/>
        <v>0</v>
      </c>
      <c r="AH70" s="340">
        <f t="shared" si="19"/>
        <v>0</v>
      </c>
      <c r="AI70" s="340">
        <f t="shared" si="19"/>
        <v>0</v>
      </c>
      <c r="AJ70" s="340">
        <f t="shared" si="19"/>
        <v>0</v>
      </c>
      <c r="AK70" s="340">
        <f t="shared" si="19"/>
        <v>0</v>
      </c>
      <c r="AL70" s="340">
        <f t="shared" si="19"/>
        <v>0</v>
      </c>
      <c r="AM70" s="340">
        <f t="shared" si="19"/>
        <v>0</v>
      </c>
      <c r="AN70" s="340">
        <f t="shared" si="19"/>
        <v>0</v>
      </c>
      <c r="AO70" s="340">
        <f t="shared" si="19"/>
        <v>0</v>
      </c>
      <c r="AP70" s="340">
        <f t="shared" si="20"/>
        <v>0</v>
      </c>
      <c r="AQ70" s="340">
        <f t="shared" si="20"/>
        <v>0</v>
      </c>
      <c r="AR70" s="340">
        <f t="shared" si="20"/>
        <v>0</v>
      </c>
      <c r="AS70" s="340">
        <f t="shared" si="20"/>
        <v>0</v>
      </c>
      <c r="AT70" s="340">
        <f t="shared" si="20"/>
        <v>0</v>
      </c>
      <c r="AU70" s="340">
        <f t="shared" si="20"/>
        <v>0</v>
      </c>
      <c r="AV70" s="340">
        <f t="shared" si="20"/>
        <v>0</v>
      </c>
      <c r="AW70" s="340">
        <f t="shared" si="20"/>
        <v>0</v>
      </c>
      <c r="AX70" s="340">
        <f t="shared" si="20"/>
        <v>0</v>
      </c>
      <c r="AY70" s="340">
        <f t="shared" si="20"/>
        <v>0</v>
      </c>
      <c r="AZ70" s="340">
        <f t="shared" si="20"/>
        <v>0</v>
      </c>
      <c r="BA70" s="340">
        <f t="shared" si="20"/>
        <v>0</v>
      </c>
      <c r="BB70" s="340">
        <f t="shared" si="20"/>
        <v>0</v>
      </c>
      <c r="BC70" s="340">
        <f t="shared" si="20"/>
        <v>0</v>
      </c>
      <c r="BD70" s="340">
        <f t="shared" si="20"/>
        <v>0</v>
      </c>
    </row>
    <row r="71" spans="1:56" ht="15">
      <c r="A71" s="105" t="str">
        <f>VLOOKUP(CONCATENATE(C71,"-",B71),[1]!ACHIEV,2,FALSE)</f>
        <v>LO20Fast</v>
      </c>
      <c r="B71" s="105" t="s">
        <v>200</v>
      </c>
      <c r="C71" s="105" t="s">
        <v>975</v>
      </c>
      <c r="D71" s="105" t="s">
        <v>244</v>
      </c>
      <c r="E71" s="105" t="s">
        <v>974</v>
      </c>
      <c r="F71" s="125">
        <f t="shared" si="21"/>
        <v>0</v>
      </c>
      <c r="G71" s="126">
        <f t="shared" si="22"/>
        <v>0</v>
      </c>
      <c r="H71" s="126">
        <f t="shared" si="23"/>
        <v>9999</v>
      </c>
      <c r="I71" s="23" t="s">
        <v>512</v>
      </c>
      <c r="J71" t="s">
        <v>870</v>
      </c>
      <c r="K71" s="302">
        <f ca="1">VLOOKUP(forRPM!$J71,'SC-NR'!$D$134:$Y$169,COLUMN()-9,FALSE)</f>
        <v>0</v>
      </c>
      <c r="L71" s="302">
        <f ca="1">VLOOKUP(forRPM!$J71,'SC-NR'!$D$134:$Y$169,COLUMN()-9,FALSE)</f>
        <v>0</v>
      </c>
      <c r="M71" s="302">
        <f ca="1">VLOOKUP(forRPM!$J71,'SC-NR'!$D$134:$Y$169,COLUMN()-9,FALSE)</f>
        <v>0</v>
      </c>
      <c r="N71" s="302">
        <f ca="1">VLOOKUP(forRPM!$J71,'SC-NR'!$D$134:$Y$169,COLUMN()-9,FALSE)</f>
        <v>0</v>
      </c>
      <c r="O71" s="302">
        <f ca="1">VLOOKUP(forRPM!$J71,'SC-NR'!$D$134:$Y$169,COLUMN()-9,FALSE)</f>
        <v>0</v>
      </c>
      <c r="P71" s="302">
        <f ca="1">VLOOKUP(forRPM!$J71,'SC-NR'!$D$134:$Y$169,COLUMN()-9,FALSE)</f>
        <v>0</v>
      </c>
      <c r="Q71" s="302">
        <f ca="1">VLOOKUP(forRPM!$J71,'SC-NR'!$D$134:$Y$169,COLUMN()-9,FALSE)</f>
        <v>0</v>
      </c>
      <c r="R71" s="302">
        <f ca="1">VLOOKUP(forRPM!$J71,'SC-NR'!$D$134:$Y$169,COLUMN()-9,FALSE)</f>
        <v>0</v>
      </c>
      <c r="S71" s="302">
        <f ca="1">VLOOKUP(forRPM!$J71,'SC-NR'!$D$134:$Y$169,COLUMN()-9,FALSE)</f>
        <v>0</v>
      </c>
      <c r="T71" s="302">
        <f ca="1">VLOOKUP(forRPM!$J71,'SC-NR'!$D$134:$Y$169,COLUMN()-9,FALSE)</f>
        <v>0</v>
      </c>
      <c r="U71" s="302">
        <f ca="1">VLOOKUP(forRPM!$J71,'SC-NR'!$D$134:$Y$169,COLUMN()-9,FALSE)</f>
        <v>0</v>
      </c>
      <c r="V71" s="302">
        <f ca="1">VLOOKUP(forRPM!$J71,'SC-NR'!$D$134:$Y$169,COLUMN()-9,FALSE)</f>
        <v>0</v>
      </c>
      <c r="W71" s="302">
        <f ca="1">VLOOKUP(forRPM!$J71,'SC-NR'!$D$134:$Y$169,COLUMN()-9,FALSE)</f>
        <v>0</v>
      </c>
      <c r="X71" s="302">
        <f ca="1">VLOOKUP(forRPM!$J71,'SC-NR'!$D$134:$Y$169,COLUMN()-9,FALSE)</f>
        <v>0</v>
      </c>
      <c r="Y71" s="302">
        <f ca="1">VLOOKUP(forRPM!$J71,'SC-NR'!$D$134:$Y$169,COLUMN()-9,FALSE)</f>
        <v>0</v>
      </c>
      <c r="Z71" s="302">
        <f ca="1">VLOOKUP(forRPM!$J71,'SC-NR'!$D$134:$Y$169,COLUMN()-9,FALSE)</f>
        <v>0</v>
      </c>
      <c r="AA71" s="302">
        <f ca="1">VLOOKUP(forRPM!$J71,'SC-NR'!$D$134:$Y$169,COLUMN()-9,FALSE)</f>
        <v>0</v>
      </c>
      <c r="AB71" s="302">
        <f ca="1">VLOOKUP(forRPM!$J71,'SC-NR'!$D$134:$Y$169,COLUMN()-9,FALSE)</f>
        <v>0</v>
      </c>
      <c r="AC71" s="302">
        <f ca="1">VLOOKUP(forRPM!$J71,'SC-NR'!$D$134:$Y$169,COLUMN()-9,FALSE)</f>
        <v>0</v>
      </c>
      <c r="AD71" s="302">
        <f ca="1">VLOOKUP(forRPM!$J71,'SC-NR'!$D$134:$Y$169,COLUMN()-9,FALSE)</f>
        <v>0</v>
      </c>
      <c r="AE71" s="302">
        <f>VLOOKUP(forRPM!$J71,'SC-NR'!$D$134:$Y$169,COLUMN()-9,FALSE)</f>
        <v>0</v>
      </c>
      <c r="AF71" s="340">
        <f t="shared" si="19"/>
        <v>0</v>
      </c>
      <c r="AG71" s="340">
        <f t="shared" si="19"/>
        <v>0</v>
      </c>
      <c r="AH71" s="340">
        <f t="shared" si="19"/>
        <v>0</v>
      </c>
      <c r="AI71" s="340">
        <f t="shared" si="19"/>
        <v>0</v>
      </c>
      <c r="AJ71" s="340">
        <f t="shared" si="19"/>
        <v>0</v>
      </c>
      <c r="AK71" s="340">
        <f t="shared" si="19"/>
        <v>0</v>
      </c>
      <c r="AL71" s="340">
        <f t="shared" si="19"/>
        <v>0</v>
      </c>
      <c r="AM71" s="340">
        <f t="shared" si="19"/>
        <v>0</v>
      </c>
      <c r="AN71" s="340">
        <f t="shared" si="19"/>
        <v>0</v>
      </c>
      <c r="AO71" s="340">
        <f t="shared" si="19"/>
        <v>0</v>
      </c>
      <c r="AP71" s="340">
        <f t="shared" si="20"/>
        <v>0</v>
      </c>
      <c r="AQ71" s="340">
        <f t="shared" si="20"/>
        <v>0</v>
      </c>
      <c r="AR71" s="340">
        <f t="shared" si="20"/>
        <v>0</v>
      </c>
      <c r="AS71" s="340">
        <f t="shared" si="20"/>
        <v>0</v>
      </c>
      <c r="AT71" s="340">
        <f t="shared" si="20"/>
        <v>0</v>
      </c>
      <c r="AU71" s="340">
        <f t="shared" si="20"/>
        <v>0</v>
      </c>
      <c r="AV71" s="340">
        <f t="shared" si="20"/>
        <v>0</v>
      </c>
      <c r="AW71" s="340">
        <f t="shared" si="20"/>
        <v>0</v>
      </c>
      <c r="AX71" s="340">
        <f t="shared" si="20"/>
        <v>0</v>
      </c>
      <c r="AY71" s="340">
        <f t="shared" si="20"/>
        <v>0</v>
      </c>
      <c r="AZ71" s="340">
        <f t="shared" si="20"/>
        <v>0</v>
      </c>
      <c r="BA71" s="340">
        <f t="shared" si="20"/>
        <v>0</v>
      </c>
      <c r="BB71" s="340">
        <f t="shared" si="20"/>
        <v>0</v>
      </c>
      <c r="BC71" s="340">
        <f t="shared" si="20"/>
        <v>0</v>
      </c>
      <c r="BD71" s="340">
        <f t="shared" si="20"/>
        <v>0</v>
      </c>
    </row>
    <row r="72" spans="1:56" ht="15">
      <c r="A72" s="105" t="str">
        <f>VLOOKUP(CONCATENATE(C72,"-",B72),[1]!ACHIEV,2,FALSE)</f>
        <v>LO20Fast</v>
      </c>
      <c r="B72" s="105" t="s">
        <v>200</v>
      </c>
      <c r="C72" s="105" t="s">
        <v>975</v>
      </c>
      <c r="D72" s="105" t="s">
        <v>244</v>
      </c>
      <c r="E72" s="105" t="s">
        <v>974</v>
      </c>
      <c r="F72" s="125">
        <f t="shared" si="21"/>
        <v>0</v>
      </c>
      <c r="G72" s="126">
        <f t="shared" si="22"/>
        <v>0</v>
      </c>
      <c r="H72" s="126">
        <f t="shared" si="23"/>
        <v>9999</v>
      </c>
      <c r="I72" s="23" t="s">
        <v>292</v>
      </c>
      <c r="J72" t="s">
        <v>871</v>
      </c>
      <c r="K72" s="302">
        <f ca="1">VLOOKUP(forRPM!$J72,'SC-NR'!$D$134:$Y$169,COLUMN()-9,FALSE)</f>
        <v>0</v>
      </c>
      <c r="L72" s="302">
        <f ca="1">VLOOKUP(forRPM!$J72,'SC-NR'!$D$134:$Y$169,COLUMN()-9,FALSE)</f>
        <v>0</v>
      </c>
      <c r="M72" s="302">
        <f ca="1">VLOOKUP(forRPM!$J72,'SC-NR'!$D$134:$Y$169,COLUMN()-9,FALSE)</f>
        <v>0</v>
      </c>
      <c r="N72" s="302">
        <f ca="1">VLOOKUP(forRPM!$J72,'SC-NR'!$D$134:$Y$169,COLUMN()-9,FALSE)</f>
        <v>0</v>
      </c>
      <c r="O72" s="302">
        <f ca="1">VLOOKUP(forRPM!$J72,'SC-NR'!$D$134:$Y$169,COLUMN()-9,FALSE)</f>
        <v>0</v>
      </c>
      <c r="P72" s="302">
        <f ca="1">VLOOKUP(forRPM!$J72,'SC-NR'!$D$134:$Y$169,COLUMN()-9,FALSE)</f>
        <v>0</v>
      </c>
      <c r="Q72" s="302">
        <f ca="1">VLOOKUP(forRPM!$J72,'SC-NR'!$D$134:$Y$169,COLUMN()-9,FALSE)</f>
        <v>0</v>
      </c>
      <c r="R72" s="302">
        <f ca="1">VLOOKUP(forRPM!$J72,'SC-NR'!$D$134:$Y$169,COLUMN()-9,FALSE)</f>
        <v>0</v>
      </c>
      <c r="S72" s="302">
        <f ca="1">VLOOKUP(forRPM!$J72,'SC-NR'!$D$134:$Y$169,COLUMN()-9,FALSE)</f>
        <v>0</v>
      </c>
      <c r="T72" s="302">
        <f ca="1">VLOOKUP(forRPM!$J72,'SC-NR'!$D$134:$Y$169,COLUMN()-9,FALSE)</f>
        <v>0</v>
      </c>
      <c r="U72" s="302">
        <f ca="1">VLOOKUP(forRPM!$J72,'SC-NR'!$D$134:$Y$169,COLUMN()-9,FALSE)</f>
        <v>0</v>
      </c>
      <c r="V72" s="302">
        <f ca="1">VLOOKUP(forRPM!$J72,'SC-NR'!$D$134:$Y$169,COLUMN()-9,FALSE)</f>
        <v>0</v>
      </c>
      <c r="W72" s="302">
        <f ca="1">VLOOKUP(forRPM!$J72,'SC-NR'!$D$134:$Y$169,COLUMN()-9,FALSE)</f>
        <v>0</v>
      </c>
      <c r="X72" s="302">
        <f ca="1">VLOOKUP(forRPM!$J72,'SC-NR'!$D$134:$Y$169,COLUMN()-9,FALSE)</f>
        <v>0</v>
      </c>
      <c r="Y72" s="302">
        <f ca="1">VLOOKUP(forRPM!$J72,'SC-NR'!$D$134:$Y$169,COLUMN()-9,FALSE)</f>
        <v>0</v>
      </c>
      <c r="Z72" s="302">
        <f ca="1">VLOOKUP(forRPM!$J72,'SC-NR'!$D$134:$Y$169,COLUMN()-9,FALSE)</f>
        <v>0</v>
      </c>
      <c r="AA72" s="302">
        <f ca="1">VLOOKUP(forRPM!$J72,'SC-NR'!$D$134:$Y$169,COLUMN()-9,FALSE)</f>
        <v>0</v>
      </c>
      <c r="AB72" s="302">
        <f ca="1">VLOOKUP(forRPM!$J72,'SC-NR'!$D$134:$Y$169,COLUMN()-9,FALSE)</f>
        <v>0</v>
      </c>
      <c r="AC72" s="302">
        <f ca="1">VLOOKUP(forRPM!$J72,'SC-NR'!$D$134:$Y$169,COLUMN()-9,FALSE)</f>
        <v>0</v>
      </c>
      <c r="AD72" s="302">
        <f ca="1">VLOOKUP(forRPM!$J72,'SC-NR'!$D$134:$Y$169,COLUMN()-9,FALSE)</f>
        <v>0</v>
      </c>
      <c r="AE72" s="302">
        <f>VLOOKUP(forRPM!$J72,'SC-NR'!$D$134:$Y$169,COLUMN()-9,FALSE)</f>
        <v>0</v>
      </c>
      <c r="AF72" s="340">
        <f t="shared" si="19"/>
        <v>0</v>
      </c>
      <c r="AG72" s="340">
        <f t="shared" si="19"/>
        <v>0</v>
      </c>
      <c r="AH72" s="340">
        <f t="shared" si="19"/>
        <v>0</v>
      </c>
      <c r="AI72" s="340">
        <f t="shared" si="19"/>
        <v>0</v>
      </c>
      <c r="AJ72" s="340">
        <f t="shared" si="19"/>
        <v>0</v>
      </c>
      <c r="AK72" s="340">
        <f t="shared" si="19"/>
        <v>0</v>
      </c>
      <c r="AL72" s="340">
        <f t="shared" si="19"/>
        <v>0</v>
      </c>
      <c r="AM72" s="340">
        <f t="shared" si="19"/>
        <v>0</v>
      </c>
      <c r="AN72" s="340">
        <f t="shared" si="19"/>
        <v>0</v>
      </c>
      <c r="AO72" s="340">
        <f t="shared" si="19"/>
        <v>0</v>
      </c>
      <c r="AP72" s="340">
        <f t="shared" si="20"/>
        <v>0</v>
      </c>
      <c r="AQ72" s="340">
        <f t="shared" si="20"/>
        <v>0</v>
      </c>
      <c r="AR72" s="340">
        <f t="shared" si="20"/>
        <v>0</v>
      </c>
      <c r="AS72" s="340">
        <f t="shared" si="20"/>
        <v>0</v>
      </c>
      <c r="AT72" s="340">
        <f t="shared" si="20"/>
        <v>0</v>
      </c>
      <c r="AU72" s="340">
        <f t="shared" si="20"/>
        <v>0</v>
      </c>
      <c r="AV72" s="340">
        <f t="shared" si="20"/>
        <v>0</v>
      </c>
      <c r="AW72" s="340">
        <f t="shared" si="20"/>
        <v>0</v>
      </c>
      <c r="AX72" s="340">
        <f t="shared" si="20"/>
        <v>0</v>
      </c>
      <c r="AY72" s="340">
        <f t="shared" si="20"/>
        <v>0</v>
      </c>
      <c r="AZ72" s="340">
        <f t="shared" si="20"/>
        <v>0</v>
      </c>
      <c r="BA72" s="340">
        <f t="shared" si="20"/>
        <v>0</v>
      </c>
      <c r="BB72" s="340">
        <f t="shared" si="20"/>
        <v>0</v>
      </c>
      <c r="BC72" s="340">
        <f t="shared" si="20"/>
        <v>0</v>
      </c>
      <c r="BD72" s="340">
        <f t="shared" si="20"/>
        <v>0</v>
      </c>
    </row>
    <row r="73" spans="1:56" ht="15">
      <c r="A73" s="105" t="str">
        <f>VLOOKUP(CONCATENATE(C73,"-",B73),[1]!ACHIEV,2,FALSE)</f>
        <v>LO20Fast</v>
      </c>
      <c r="B73" s="105" t="s">
        <v>200</v>
      </c>
      <c r="C73" s="105" t="s">
        <v>975</v>
      </c>
      <c r="D73" s="105" t="s">
        <v>244</v>
      </c>
      <c r="E73" s="105" t="s">
        <v>974</v>
      </c>
      <c r="F73" s="125">
        <f t="shared" si="21"/>
        <v>0</v>
      </c>
      <c r="G73" s="126">
        <f t="shared" si="22"/>
        <v>0</v>
      </c>
      <c r="H73" s="126">
        <f t="shared" si="23"/>
        <v>9999</v>
      </c>
      <c r="I73" s="23" t="s">
        <v>287</v>
      </c>
      <c r="J73" t="s">
        <v>872</v>
      </c>
      <c r="K73" s="302">
        <f ca="1">VLOOKUP(forRPM!$J73,'SC-NR'!$D$134:$Y$169,COLUMN()-9,FALSE)</f>
        <v>0</v>
      </c>
      <c r="L73" s="302">
        <f ca="1">VLOOKUP(forRPM!$J73,'SC-NR'!$D$134:$Y$169,COLUMN()-9,FALSE)</f>
        <v>0</v>
      </c>
      <c r="M73" s="302">
        <f ca="1">VLOOKUP(forRPM!$J73,'SC-NR'!$D$134:$Y$169,COLUMN()-9,FALSE)</f>
        <v>0</v>
      </c>
      <c r="N73" s="302">
        <f ca="1">VLOOKUP(forRPM!$J73,'SC-NR'!$D$134:$Y$169,COLUMN()-9,FALSE)</f>
        <v>0</v>
      </c>
      <c r="O73" s="302">
        <f ca="1">VLOOKUP(forRPM!$J73,'SC-NR'!$D$134:$Y$169,COLUMN()-9,FALSE)</f>
        <v>0</v>
      </c>
      <c r="P73" s="302">
        <f ca="1">VLOOKUP(forRPM!$J73,'SC-NR'!$D$134:$Y$169,COLUMN()-9,FALSE)</f>
        <v>0</v>
      </c>
      <c r="Q73" s="302">
        <f ca="1">VLOOKUP(forRPM!$J73,'SC-NR'!$D$134:$Y$169,COLUMN()-9,FALSE)</f>
        <v>0</v>
      </c>
      <c r="R73" s="302">
        <f ca="1">VLOOKUP(forRPM!$J73,'SC-NR'!$D$134:$Y$169,COLUMN()-9,FALSE)</f>
        <v>0</v>
      </c>
      <c r="S73" s="302">
        <f ca="1">VLOOKUP(forRPM!$J73,'SC-NR'!$D$134:$Y$169,COLUMN()-9,FALSE)</f>
        <v>0</v>
      </c>
      <c r="T73" s="302">
        <f ca="1">VLOOKUP(forRPM!$J73,'SC-NR'!$D$134:$Y$169,COLUMN()-9,FALSE)</f>
        <v>0</v>
      </c>
      <c r="U73" s="302">
        <f ca="1">VLOOKUP(forRPM!$J73,'SC-NR'!$D$134:$Y$169,COLUMN()-9,FALSE)</f>
        <v>0</v>
      </c>
      <c r="V73" s="302">
        <f ca="1">VLOOKUP(forRPM!$J73,'SC-NR'!$D$134:$Y$169,COLUMN()-9,FALSE)</f>
        <v>0</v>
      </c>
      <c r="W73" s="302">
        <f ca="1">VLOOKUP(forRPM!$J73,'SC-NR'!$D$134:$Y$169,COLUMN()-9,FALSE)</f>
        <v>0</v>
      </c>
      <c r="X73" s="302">
        <f ca="1">VLOOKUP(forRPM!$J73,'SC-NR'!$D$134:$Y$169,COLUMN()-9,FALSE)</f>
        <v>0</v>
      </c>
      <c r="Y73" s="302">
        <f ca="1">VLOOKUP(forRPM!$J73,'SC-NR'!$D$134:$Y$169,COLUMN()-9,FALSE)</f>
        <v>0</v>
      </c>
      <c r="Z73" s="302">
        <f ca="1">VLOOKUP(forRPM!$J73,'SC-NR'!$D$134:$Y$169,COLUMN()-9,FALSE)</f>
        <v>0</v>
      </c>
      <c r="AA73" s="302">
        <f ca="1">VLOOKUP(forRPM!$J73,'SC-NR'!$D$134:$Y$169,COLUMN()-9,FALSE)</f>
        <v>0</v>
      </c>
      <c r="AB73" s="302">
        <f ca="1">VLOOKUP(forRPM!$J73,'SC-NR'!$D$134:$Y$169,COLUMN()-9,FALSE)</f>
        <v>0</v>
      </c>
      <c r="AC73" s="302">
        <f ca="1">VLOOKUP(forRPM!$J73,'SC-NR'!$D$134:$Y$169,COLUMN()-9,FALSE)</f>
        <v>0</v>
      </c>
      <c r="AD73" s="302">
        <f ca="1">VLOOKUP(forRPM!$J73,'SC-NR'!$D$134:$Y$169,COLUMN()-9,FALSE)</f>
        <v>0</v>
      </c>
      <c r="AE73" s="302">
        <f>VLOOKUP(forRPM!$J73,'SC-NR'!$D$134:$Y$169,COLUMN()-9,FALSE)</f>
        <v>0</v>
      </c>
      <c r="AF73" s="340">
        <f t="shared" si="19"/>
        <v>0</v>
      </c>
      <c r="AG73" s="340">
        <f t="shared" si="19"/>
        <v>0</v>
      </c>
      <c r="AH73" s="340">
        <f t="shared" si="19"/>
        <v>0</v>
      </c>
      <c r="AI73" s="340">
        <f t="shared" si="19"/>
        <v>0</v>
      </c>
      <c r="AJ73" s="340">
        <f t="shared" si="19"/>
        <v>0</v>
      </c>
      <c r="AK73" s="340">
        <f t="shared" si="19"/>
        <v>0</v>
      </c>
      <c r="AL73" s="340">
        <f t="shared" si="19"/>
        <v>0</v>
      </c>
      <c r="AM73" s="340">
        <f t="shared" si="19"/>
        <v>0</v>
      </c>
      <c r="AN73" s="340">
        <f t="shared" si="19"/>
        <v>0</v>
      </c>
      <c r="AO73" s="340">
        <f t="shared" si="19"/>
        <v>0</v>
      </c>
      <c r="AP73" s="340">
        <f t="shared" si="20"/>
        <v>0</v>
      </c>
      <c r="AQ73" s="340">
        <f t="shared" si="20"/>
        <v>0</v>
      </c>
      <c r="AR73" s="340">
        <f t="shared" si="20"/>
        <v>0</v>
      </c>
      <c r="AS73" s="340">
        <f t="shared" si="20"/>
        <v>0</v>
      </c>
      <c r="AT73" s="340">
        <f t="shared" si="20"/>
        <v>0</v>
      </c>
      <c r="AU73" s="340">
        <f t="shared" si="20"/>
        <v>0</v>
      </c>
      <c r="AV73" s="340">
        <f t="shared" si="20"/>
        <v>0</v>
      </c>
      <c r="AW73" s="340">
        <f t="shared" si="20"/>
        <v>0</v>
      </c>
      <c r="AX73" s="340">
        <f t="shared" si="20"/>
        <v>0</v>
      </c>
      <c r="AY73" s="340">
        <f t="shared" si="20"/>
        <v>0</v>
      </c>
      <c r="AZ73" s="340">
        <f t="shared" si="20"/>
        <v>0</v>
      </c>
      <c r="BA73" s="340">
        <f t="shared" si="20"/>
        <v>0</v>
      </c>
      <c r="BB73" s="340">
        <f t="shared" si="20"/>
        <v>0</v>
      </c>
      <c r="BC73" s="340">
        <f t="shared" si="20"/>
        <v>0</v>
      </c>
      <c r="BD73" s="340">
        <f t="shared" si="20"/>
        <v>0</v>
      </c>
    </row>
    <row r="74" spans="1:56" ht="15">
      <c r="A74" s="105" t="str">
        <f>VLOOKUP(CONCATENATE(C74,"-",B74),[1]!ACHIEV,2,FALSE)</f>
        <v>LO20Fast</v>
      </c>
      <c r="B74" s="105" t="s">
        <v>200</v>
      </c>
      <c r="C74" s="105" t="s">
        <v>975</v>
      </c>
      <c r="D74" s="105" t="s">
        <v>244</v>
      </c>
      <c r="E74" s="105" t="s">
        <v>974</v>
      </c>
      <c r="F74" s="125">
        <f t="shared" si="21"/>
        <v>9.5721848413936786E-2</v>
      </c>
      <c r="G74" s="126">
        <f t="shared" si="22"/>
        <v>601.42388592626207</v>
      </c>
      <c r="H74" s="126">
        <f t="shared" si="23"/>
        <v>103.07682105608265</v>
      </c>
      <c r="I74" s="23" t="s">
        <v>291</v>
      </c>
      <c r="J74" t="s">
        <v>812</v>
      </c>
      <c r="K74" s="302">
        <f ca="1">VLOOKUP(forRPM!$J74,'SC-NR'!$D$134:$Y$169,COLUMN()-9,FALSE)</f>
        <v>1.404122663968331E-2</v>
      </c>
      <c r="L74" s="302">
        <f ca="1">VLOOKUP(forRPM!$J74,'SC-NR'!$D$134:$Y$169,COLUMN()-9,FALSE)</f>
        <v>2.475175603747419E-2</v>
      </c>
      <c r="M74" s="302">
        <f ca="1">VLOOKUP(forRPM!$J74,'SC-NR'!$D$134:$Y$169,COLUMN()-9,FALSE)</f>
        <v>3.2892818701044692E-2</v>
      </c>
      <c r="N74" s="302">
        <f ca="1">VLOOKUP(forRPM!$J74,'SC-NR'!$D$134:$Y$169,COLUMN()-9,FALSE)</f>
        <v>3.9051915687574261E-2</v>
      </c>
      <c r="O74" s="302">
        <f ca="1">VLOOKUP(forRPM!$J74,'SC-NR'!$D$134:$Y$169,COLUMN()-9,FALSE)</f>
        <v>4.3682465219969234E-2</v>
      </c>
      <c r="P74" s="302">
        <f ca="1">VLOOKUP(forRPM!$J74,'SC-NR'!$D$134:$Y$169,COLUMN()-9,FALSE)</f>
        <v>4.7134401610450051E-2</v>
      </c>
      <c r="Q74" s="302">
        <f ca="1">VLOOKUP(forRPM!$J74,'SC-NR'!$D$134:$Y$169,COLUMN()-9,FALSE)</f>
        <v>4.9677791251189478E-2</v>
      </c>
      <c r="R74" s="302">
        <f ca="1">VLOOKUP(forRPM!$J74,'SC-NR'!$D$134:$Y$169,COLUMN()-9,FALSE)</f>
        <v>5.1521059236132379E-2</v>
      </c>
      <c r="S74" s="302">
        <f ca="1">VLOOKUP(forRPM!$J74,'SC-NR'!$D$134:$Y$169,COLUMN()-9,FALSE)</f>
        <v>5.2825056513368621E-2</v>
      </c>
      <c r="T74" s="302">
        <f ca="1">VLOOKUP(forRPM!$J74,'SC-NR'!$D$134:$Y$169,COLUMN()-9,FALSE)</f>
        <v>7.1624950367113083E-2</v>
      </c>
      <c r="U74" s="302">
        <f ca="1">VLOOKUP(forRPM!$J74,'SC-NR'!$D$134:$Y$169,COLUMN()-9,FALSE)</f>
        <v>6.5690309261664873E-2</v>
      </c>
      <c r="V74" s="302">
        <f ca="1">VLOOKUP(forRPM!$J74,'SC-NR'!$D$134:$Y$169,COLUMN()-9,FALSE)</f>
        <v>6.4094370129804235E-2</v>
      </c>
      <c r="W74" s="302">
        <f ca="1">VLOOKUP(forRPM!$J74,'SC-NR'!$D$134:$Y$169,COLUMN()-9,FALSE)</f>
        <v>6.4157796219038374E-2</v>
      </c>
      <c r="X74" s="302">
        <f ca="1">VLOOKUP(forRPM!$J74,'SC-NR'!$D$134:$Y$169,COLUMN()-9,FALSE)</f>
        <v>6.2521775065775984E-2</v>
      </c>
      <c r="Y74" s="302">
        <f ca="1">VLOOKUP(forRPM!$J74,'SC-NR'!$D$134:$Y$169,COLUMN()-9,FALSE)</f>
        <v>6.015448330656125E-2</v>
      </c>
      <c r="Z74" s="302">
        <f ca="1">VLOOKUP(forRPM!$J74,'SC-NR'!$D$134:$Y$169,COLUMN()-9,FALSE)</f>
        <v>6.0621052939929074E-2</v>
      </c>
      <c r="AA74" s="302">
        <f ca="1">VLOOKUP(forRPM!$J74,'SC-NR'!$D$134:$Y$169,COLUMN()-9,FALSE)</f>
        <v>5.8984326550908163E-2</v>
      </c>
      <c r="AB74" s="302">
        <f ca="1">VLOOKUP(forRPM!$J74,'SC-NR'!$D$134:$Y$169,COLUMN()-9,FALSE)</f>
        <v>5.8092360989552866E-2</v>
      </c>
      <c r="AC74" s="302">
        <f ca="1">VLOOKUP(forRPM!$J74,'SC-NR'!$D$134:$Y$169,COLUMN()-9,FALSE)</f>
        <v>5.7897153348870606E-2</v>
      </c>
      <c r="AD74" s="302">
        <f ca="1">VLOOKUP(forRPM!$J74,'SC-NR'!$D$134:$Y$169,COLUMN()-9,FALSE)</f>
        <v>5.7216966036996789E-2</v>
      </c>
      <c r="AE74" s="302">
        <f>VLOOKUP(forRPM!$J74,'SC-NR'!$D$134:$Y$169,COLUMN()-9,FALSE)</f>
        <v>1.0670206435867682</v>
      </c>
      <c r="AF74" s="340">
        <f t="shared" si="19"/>
        <v>37.320827635860482</v>
      </c>
      <c r="AG74" s="340">
        <f t="shared" si="19"/>
        <v>34.548008511149149</v>
      </c>
      <c r="AH74" s="340">
        <f t="shared" si="19"/>
        <v>39.820100146718843</v>
      </c>
      <c r="AI74" s="340">
        <f t="shared" si="19"/>
        <v>36.124548783325181</v>
      </c>
      <c r="AJ74" s="340">
        <f t="shared" si="19"/>
        <v>36.9836802347535</v>
      </c>
      <c r="AK74" s="340">
        <f t="shared" si="19"/>
        <v>36.915654446213694</v>
      </c>
      <c r="AL74" s="340">
        <f t="shared" si="19"/>
        <v>35.802125083641229</v>
      </c>
      <c r="AM74" s="340">
        <f t="shared" si="19"/>
        <v>38.721479613731262</v>
      </c>
      <c r="AN74" s="340">
        <f t="shared" si="19"/>
        <v>34.312573185772663</v>
      </c>
      <c r="AO74" s="340">
        <f t="shared" si="19"/>
        <v>38.73995726972737</v>
      </c>
      <c r="AP74" s="340">
        <f t="shared" si="20"/>
        <v>35.109493101140394</v>
      </c>
      <c r="AQ74" s="340">
        <f t="shared" si="20"/>
        <v>36.34456174529948</v>
      </c>
      <c r="AR74" s="340">
        <f t="shared" si="20"/>
        <v>0</v>
      </c>
      <c r="AS74" s="340">
        <f t="shared" si="20"/>
        <v>14.185925648478698</v>
      </c>
      <c r="AT74" s="340">
        <f t="shared" si="20"/>
        <v>12.489213251050403</v>
      </c>
      <c r="AU74" s="340">
        <f t="shared" si="20"/>
        <v>12.092668074030714</v>
      </c>
      <c r="AV74" s="340">
        <f t="shared" si="20"/>
        <v>13.374914330281092</v>
      </c>
      <c r="AW74" s="340">
        <f t="shared" si="20"/>
        <v>13.649991112769607</v>
      </c>
      <c r="AX74" s="340">
        <f t="shared" si="20"/>
        <v>12.462847081526746</v>
      </c>
      <c r="AY74" s="340">
        <f t="shared" si="20"/>
        <v>14.690477773941826</v>
      </c>
      <c r="AZ74" s="340">
        <f t="shared" si="20"/>
        <v>12.700536013841509</v>
      </c>
      <c r="BA74" s="340">
        <f t="shared" si="20"/>
        <v>14.569934706029743</v>
      </c>
      <c r="BB74" s="340">
        <f t="shared" si="20"/>
        <v>12.573223228188882</v>
      </c>
      <c r="BC74" s="340">
        <f t="shared" si="20"/>
        <v>13.8070299520985</v>
      </c>
      <c r="BD74" s="340">
        <f t="shared" si="20"/>
        <v>14.084114996691017</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dimension ref="A1:AQ258"/>
  <sheetViews>
    <sheetView topLeftCell="O1" workbookViewId="0">
      <selection activeCell="R8" sqref="R8"/>
    </sheetView>
  </sheetViews>
  <sheetFormatPr defaultRowHeight="12.75"/>
  <cols>
    <col min="2" max="2" width="30.5703125" customWidth="1"/>
    <col min="16" max="16" width="9.140625" style="129"/>
    <col min="18" max="18" width="18" customWidth="1"/>
    <col min="19" max="19" width="37" customWidth="1"/>
    <col min="22" max="22" width="15.7109375" customWidth="1"/>
  </cols>
  <sheetData>
    <row r="1" spans="1:36">
      <c r="A1" s="127" t="s">
        <v>249</v>
      </c>
      <c r="B1" s="128"/>
      <c r="C1" s="128"/>
      <c r="D1" s="128"/>
      <c r="E1" s="128"/>
      <c r="F1" s="128"/>
      <c r="G1" s="128"/>
      <c r="H1" s="128"/>
      <c r="I1" s="128"/>
    </row>
    <row r="3" spans="1:36" s="341" customFormat="1" ht="39.75" customHeight="1">
      <c r="C3" s="341" t="s">
        <v>530</v>
      </c>
      <c r="P3" s="342"/>
      <c r="S3" s="342"/>
      <c r="T3" s="193" t="s">
        <v>981</v>
      </c>
      <c r="U3" s="193"/>
      <c r="V3" s="193" t="s">
        <v>979</v>
      </c>
      <c r="W3" s="193" t="s">
        <v>980</v>
      </c>
    </row>
    <row r="4" spans="1:36">
      <c r="B4" t="s">
        <v>531</v>
      </c>
      <c r="C4" s="168">
        <v>0.25</v>
      </c>
      <c r="R4" s="249" t="s">
        <v>986</v>
      </c>
      <c r="S4" s="129" t="str">
        <f t="shared" ref="S4:S7" si="0">S70</f>
        <v>Embedded Unitary Control Troffer</v>
      </c>
      <c r="T4" s="241">
        <f>W4*V4</f>
        <v>0.34107502876871904</v>
      </c>
      <c r="V4" s="168">
        <f>[6]Prices!$U$22</f>
        <v>0.61169856272276224</v>
      </c>
      <c r="W4" s="241">
        <f>$T$70</f>
        <v>0.55758677484959718</v>
      </c>
    </row>
    <row r="5" spans="1:36">
      <c r="B5" t="s">
        <v>532</v>
      </c>
      <c r="C5" s="168">
        <v>0.35</v>
      </c>
      <c r="R5" s="249" t="s">
        <v>987</v>
      </c>
      <c r="S5" s="129" t="str">
        <f t="shared" si="0"/>
        <v>Integrated Networked Control Troffer</v>
      </c>
      <c r="T5" s="241">
        <f t="shared" ref="T5:T7" si="1">W5*V5</f>
        <v>0.56277379746838629</v>
      </c>
      <c r="V5" s="168">
        <f>[6]Prices!$U$22</f>
        <v>0.61169856272276224</v>
      </c>
      <c r="W5" s="241">
        <f>$T$71</f>
        <v>0.9200181785018352</v>
      </c>
    </row>
    <row r="6" spans="1:36">
      <c r="B6" t="s">
        <v>539</v>
      </c>
      <c r="C6" s="168">
        <v>0.3</v>
      </c>
      <c r="R6" s="249" t="s">
        <v>988</v>
      </c>
      <c r="S6" s="129" t="str">
        <f t="shared" si="0"/>
        <v>Embedded Unitary Control Highbay</v>
      </c>
      <c r="T6" s="241">
        <f t="shared" si="1"/>
        <v>0.15897585527520172</v>
      </c>
      <c r="V6" s="168">
        <f>[6]Prices!$V$21</f>
        <v>0.73576303156072631</v>
      </c>
      <c r="W6" s="241">
        <f>$T$72</f>
        <v>0.21606937078365648</v>
      </c>
    </row>
    <row r="7" spans="1:36">
      <c r="B7" t="s">
        <v>533</v>
      </c>
      <c r="C7" s="168">
        <v>0.4</v>
      </c>
      <c r="R7" s="249" t="s">
        <v>989</v>
      </c>
      <c r="S7" s="129" t="str">
        <f t="shared" si="0"/>
        <v>Integrated Networked Control Highbay</v>
      </c>
      <c r="T7" s="241">
        <f t="shared" si="1"/>
        <v>0.36855086149632699</v>
      </c>
      <c r="V7" s="168">
        <f>[6]Prices!$V$21</f>
        <v>0.73576303156072631</v>
      </c>
      <c r="W7" s="241">
        <f>$T$73</f>
        <v>0.50090973001802497</v>
      </c>
    </row>
    <row r="8" spans="1:36">
      <c r="C8" s="168"/>
    </row>
    <row r="9" spans="1:36">
      <c r="A9" s="128"/>
      <c r="B9" s="128"/>
      <c r="C9" s="128"/>
      <c r="D9" s="128"/>
      <c r="E9" s="128"/>
      <c r="F9" s="128"/>
      <c r="G9" s="128"/>
      <c r="H9" s="128"/>
      <c r="I9" s="128"/>
      <c r="J9" s="128"/>
      <c r="K9" s="128"/>
      <c r="L9" s="128"/>
      <c r="M9" s="128"/>
      <c r="N9" s="128"/>
      <c r="O9" s="128"/>
      <c r="Q9" s="130" t="s">
        <v>10</v>
      </c>
      <c r="R9" s="130"/>
      <c r="S9" s="130"/>
      <c r="T9" s="130"/>
      <c r="U9" s="130"/>
      <c r="V9" s="130"/>
      <c r="W9" s="130"/>
      <c r="X9" s="130"/>
      <c r="Y9" s="130"/>
      <c r="Z9" s="130"/>
      <c r="AA9" s="130"/>
      <c r="AB9" s="130"/>
      <c r="AC9" s="130"/>
      <c r="AD9" s="130"/>
      <c r="AE9" s="130"/>
      <c r="AF9" s="130"/>
      <c r="AG9" s="130"/>
      <c r="AH9" s="130"/>
      <c r="AI9" s="130"/>
      <c r="AJ9" s="130"/>
    </row>
    <row r="10" spans="1:36">
      <c r="A10" s="128"/>
      <c r="B10" s="128"/>
      <c r="C10" s="128"/>
      <c r="D10" s="128"/>
      <c r="E10" s="128"/>
      <c r="F10" s="128"/>
      <c r="G10" s="128"/>
      <c r="H10" s="128"/>
      <c r="I10" s="128"/>
      <c r="J10" s="128"/>
      <c r="K10" s="128"/>
      <c r="L10" s="128"/>
      <c r="M10" s="128"/>
      <c r="N10" s="128"/>
      <c r="O10" s="128"/>
      <c r="Q10" s="130"/>
      <c r="R10" s="130"/>
      <c r="S10" s="130"/>
      <c r="T10" s="130"/>
      <c r="U10" s="130"/>
      <c r="V10" s="130"/>
      <c r="W10" s="130"/>
      <c r="X10" s="130"/>
      <c r="Y10" s="130"/>
      <c r="Z10" s="130"/>
      <c r="AA10" s="130"/>
      <c r="AB10" s="130"/>
      <c r="AC10" s="130"/>
      <c r="AD10" s="130"/>
      <c r="AE10" s="130"/>
      <c r="AF10" s="130"/>
      <c r="AG10" s="130"/>
      <c r="AH10" s="130"/>
      <c r="AI10" s="130"/>
      <c r="AJ10" s="130"/>
    </row>
    <row r="11" spans="1:36">
      <c r="A11" s="128"/>
      <c r="B11" s="128"/>
      <c r="C11" s="128"/>
      <c r="D11" s="128"/>
      <c r="E11" s="128"/>
      <c r="F11" s="128"/>
      <c r="G11" s="128"/>
      <c r="H11" s="128"/>
      <c r="I11" s="128"/>
      <c r="J11" s="128"/>
      <c r="K11" s="128"/>
      <c r="L11" s="128"/>
      <c r="M11" s="128"/>
      <c r="N11" s="128"/>
      <c r="O11" s="128"/>
      <c r="Q11" s="130"/>
      <c r="R11" s="130"/>
      <c r="S11" s="130"/>
      <c r="T11" s="130"/>
      <c r="U11" s="130"/>
      <c r="V11" s="130"/>
      <c r="W11" s="130"/>
      <c r="X11" s="130"/>
      <c r="Y11" s="130"/>
      <c r="Z11" s="130"/>
      <c r="AA11" s="130"/>
      <c r="AB11" s="130"/>
      <c r="AC11" s="130"/>
      <c r="AD11" s="130"/>
      <c r="AE11" s="130"/>
      <c r="AF11" s="130"/>
      <c r="AG11" s="130"/>
      <c r="AH11" s="130"/>
      <c r="AI11" s="130"/>
      <c r="AJ11" s="130"/>
    </row>
    <row r="12" spans="1:36">
      <c r="A12" s="128"/>
      <c r="B12" s="128"/>
      <c r="C12" s="128"/>
      <c r="D12" s="128"/>
      <c r="E12" s="128"/>
      <c r="F12" s="128"/>
      <c r="G12" s="128"/>
      <c r="H12" s="128"/>
      <c r="I12" s="128"/>
      <c r="J12" s="128"/>
      <c r="K12" s="128"/>
      <c r="L12" s="128"/>
      <c r="M12" s="128"/>
      <c r="N12" s="128"/>
      <c r="O12" s="128"/>
      <c r="Q12" s="130"/>
      <c r="R12" s="130"/>
      <c r="S12" s="130"/>
      <c r="T12" s="130"/>
      <c r="U12" s="130"/>
      <c r="V12" s="130"/>
      <c r="W12" s="130"/>
      <c r="X12" s="130"/>
      <c r="Y12" s="130"/>
      <c r="Z12" s="130"/>
      <c r="AA12" s="130"/>
      <c r="AB12" s="130"/>
      <c r="AC12" s="130"/>
      <c r="AD12" s="130"/>
      <c r="AE12" s="130"/>
      <c r="AF12" s="130"/>
      <c r="AG12" s="130"/>
      <c r="AH12" s="130"/>
      <c r="AI12" s="130"/>
      <c r="AJ12" s="130"/>
    </row>
    <row r="13" spans="1:36">
      <c r="A13" s="128"/>
      <c r="B13" s="128"/>
      <c r="C13" s="128"/>
      <c r="D13" s="128"/>
      <c r="E13" s="128"/>
      <c r="F13" s="128"/>
      <c r="G13" s="128"/>
      <c r="H13" s="128"/>
      <c r="I13" s="128"/>
      <c r="J13" s="128"/>
      <c r="K13" s="128"/>
      <c r="L13" s="128"/>
      <c r="M13" s="128"/>
      <c r="N13" s="128"/>
      <c r="O13" s="128"/>
      <c r="Q13" s="130"/>
      <c r="R13" s="130"/>
      <c r="S13" s="130"/>
      <c r="T13" s="130"/>
      <c r="U13" s="130"/>
      <c r="V13" s="130"/>
      <c r="W13" s="130"/>
      <c r="X13" s="130"/>
      <c r="Y13" s="130"/>
      <c r="Z13" s="130"/>
      <c r="AA13" s="130"/>
      <c r="AB13" s="130"/>
      <c r="AC13" s="130"/>
      <c r="AD13" s="130"/>
      <c r="AE13" s="130"/>
      <c r="AF13" s="130"/>
      <c r="AG13" s="130"/>
      <c r="AH13" s="130"/>
      <c r="AI13" s="130"/>
      <c r="AJ13" s="130"/>
    </row>
    <row r="14" spans="1:36">
      <c r="A14" s="128"/>
      <c r="B14" s="128"/>
      <c r="C14" s="128"/>
      <c r="D14" s="128"/>
      <c r="E14" s="128"/>
      <c r="F14" s="128"/>
      <c r="G14" s="128"/>
      <c r="H14" s="128"/>
      <c r="I14" s="128"/>
      <c r="J14" s="128"/>
      <c r="K14" s="128"/>
      <c r="L14" s="128"/>
      <c r="M14" s="128"/>
      <c r="N14" s="128"/>
      <c r="O14" s="128"/>
      <c r="Q14" s="130"/>
      <c r="R14" s="130"/>
      <c r="S14" s="130"/>
      <c r="T14" s="130"/>
      <c r="U14" s="130"/>
      <c r="V14" s="130"/>
      <c r="W14" s="130"/>
      <c r="X14" s="130"/>
      <c r="Y14" s="130"/>
      <c r="Z14" s="130"/>
      <c r="AA14" s="130"/>
      <c r="AB14" s="130"/>
      <c r="AC14" s="130"/>
      <c r="AD14" s="130"/>
      <c r="AE14" s="130"/>
      <c r="AF14" s="130"/>
      <c r="AG14" s="130"/>
      <c r="AH14" s="130"/>
      <c r="AI14" s="130"/>
      <c r="AJ14" s="130"/>
    </row>
    <row r="15" spans="1:36">
      <c r="A15" s="128"/>
      <c r="B15" s="128"/>
      <c r="C15" s="128"/>
      <c r="D15" s="128"/>
      <c r="E15" s="128"/>
      <c r="F15" s="128"/>
      <c r="G15" s="128"/>
      <c r="H15" s="128"/>
      <c r="I15" s="128"/>
      <c r="J15" s="128"/>
      <c r="K15" s="128"/>
      <c r="L15" s="128"/>
      <c r="M15" s="128"/>
      <c r="N15" s="128"/>
      <c r="O15" s="128"/>
      <c r="Q15" s="130"/>
      <c r="R15" s="130"/>
      <c r="S15" s="130"/>
      <c r="T15" s="130"/>
      <c r="U15" s="130"/>
      <c r="V15" s="130"/>
      <c r="W15" s="130"/>
      <c r="X15" s="130"/>
      <c r="Y15" s="130"/>
      <c r="Z15" s="130"/>
      <c r="AA15" s="130"/>
      <c r="AB15" s="130"/>
      <c r="AC15" s="130"/>
      <c r="AD15" s="130"/>
      <c r="AE15" s="130"/>
      <c r="AF15" s="130"/>
      <c r="AG15" s="130"/>
      <c r="AH15" s="130"/>
      <c r="AI15" s="130"/>
      <c r="AJ15" s="130"/>
    </row>
    <row r="16" spans="1:36">
      <c r="A16" s="128"/>
      <c r="B16" s="128"/>
      <c r="C16" s="128"/>
      <c r="D16" s="128"/>
      <c r="E16" s="128"/>
      <c r="F16" s="128"/>
      <c r="G16" s="128"/>
      <c r="H16" s="128"/>
      <c r="I16" s="128"/>
      <c r="J16" s="128"/>
      <c r="K16" s="128"/>
      <c r="L16" s="128"/>
      <c r="M16" s="128"/>
      <c r="N16" s="128"/>
      <c r="O16" s="128"/>
      <c r="Q16" s="130"/>
      <c r="R16" s="130"/>
      <c r="S16" s="130"/>
      <c r="T16" s="130"/>
      <c r="U16" s="130"/>
      <c r="V16" s="130"/>
      <c r="W16" s="130"/>
      <c r="X16" s="130"/>
      <c r="Y16" s="130"/>
      <c r="Z16" s="130"/>
      <c r="AA16" s="130"/>
      <c r="AB16" s="130"/>
      <c r="AC16" s="130"/>
      <c r="AD16" s="130"/>
      <c r="AE16" s="130"/>
      <c r="AF16" s="130"/>
      <c r="AG16" s="130"/>
      <c r="AH16" s="130"/>
      <c r="AI16" s="130"/>
      <c r="AJ16" s="130"/>
    </row>
    <row r="17" spans="1:36">
      <c r="A17" s="128"/>
      <c r="B17" s="128"/>
      <c r="C17" s="128"/>
      <c r="D17" s="128"/>
      <c r="E17" s="128"/>
      <c r="F17" s="128"/>
      <c r="G17" s="128"/>
      <c r="H17" s="128"/>
      <c r="I17" s="128"/>
      <c r="J17" s="128"/>
      <c r="K17" s="128"/>
      <c r="L17" s="128"/>
      <c r="M17" s="128"/>
      <c r="N17" s="128"/>
      <c r="O17" s="128"/>
      <c r="Q17" s="130"/>
      <c r="R17" s="130"/>
      <c r="S17" s="130"/>
      <c r="T17" s="130"/>
      <c r="U17" s="130"/>
      <c r="V17" s="130"/>
      <c r="W17" s="130"/>
      <c r="X17" s="130"/>
      <c r="Y17" s="130"/>
      <c r="Z17" s="130"/>
      <c r="AA17" s="130"/>
      <c r="AB17" s="130"/>
      <c r="AC17" s="130"/>
      <c r="AD17" s="130"/>
      <c r="AE17" s="130"/>
      <c r="AF17" s="130"/>
      <c r="AG17" s="130"/>
      <c r="AH17" s="130"/>
      <c r="AI17" s="130"/>
      <c r="AJ17" s="130"/>
    </row>
    <row r="18" spans="1:36">
      <c r="A18" s="128"/>
      <c r="B18" s="128"/>
      <c r="C18" s="128"/>
      <c r="D18" s="128"/>
      <c r="E18" s="128"/>
      <c r="F18" s="128"/>
      <c r="G18" s="128"/>
      <c r="H18" s="128"/>
      <c r="I18" s="128"/>
      <c r="J18" s="128"/>
      <c r="K18" s="128"/>
      <c r="L18" s="128"/>
      <c r="M18" s="128"/>
      <c r="N18" s="128"/>
      <c r="O18" s="128"/>
      <c r="Q18" s="130"/>
      <c r="R18" s="130"/>
      <c r="S18" s="130"/>
      <c r="T18" s="130"/>
      <c r="U18" s="130"/>
      <c r="V18" s="130"/>
      <c r="W18" s="130"/>
      <c r="X18" s="130"/>
      <c r="Y18" s="130"/>
      <c r="Z18" s="130"/>
      <c r="AA18" s="130"/>
      <c r="AB18" s="130"/>
      <c r="AC18" s="130"/>
      <c r="AD18" s="130"/>
      <c r="AE18" s="130"/>
      <c r="AF18" s="130"/>
      <c r="AG18" s="130"/>
      <c r="AH18" s="130"/>
      <c r="AI18" s="130"/>
      <c r="AJ18" s="130"/>
    </row>
    <row r="19" spans="1:36">
      <c r="A19" s="128"/>
      <c r="B19" s="128"/>
      <c r="C19" s="128"/>
      <c r="D19" s="128"/>
      <c r="E19" s="128"/>
      <c r="F19" s="128"/>
      <c r="G19" s="128"/>
      <c r="H19" s="128"/>
      <c r="I19" s="128"/>
      <c r="J19" s="128"/>
      <c r="K19" s="128"/>
      <c r="L19" s="128"/>
      <c r="M19" s="128"/>
      <c r="N19" s="128"/>
      <c r="O19" s="128"/>
      <c r="Q19" s="130"/>
      <c r="R19" s="130"/>
      <c r="S19" s="130"/>
      <c r="T19" s="130"/>
      <c r="U19" s="130"/>
      <c r="V19" s="130"/>
      <c r="W19" s="130"/>
      <c r="X19" s="130"/>
      <c r="Y19" s="130"/>
      <c r="Z19" s="130"/>
      <c r="AA19" s="130"/>
      <c r="AB19" s="130"/>
      <c r="AC19" s="130"/>
      <c r="AD19" s="130"/>
      <c r="AE19" s="130"/>
      <c r="AF19" s="130"/>
      <c r="AG19" s="130"/>
      <c r="AH19" s="130"/>
      <c r="AI19" s="130"/>
      <c r="AJ19" s="130"/>
    </row>
    <row r="20" spans="1:36">
      <c r="A20" s="128"/>
      <c r="B20" s="128"/>
      <c r="C20" s="128"/>
      <c r="D20" s="128"/>
      <c r="E20" s="128"/>
      <c r="F20" s="128"/>
      <c r="G20" s="128"/>
      <c r="H20" s="128"/>
      <c r="I20" s="128"/>
      <c r="J20" s="128"/>
      <c r="K20" s="128"/>
      <c r="L20" s="128"/>
      <c r="M20" s="128"/>
      <c r="N20" s="128"/>
      <c r="O20" s="128"/>
      <c r="Q20" s="130"/>
      <c r="R20" s="130"/>
      <c r="S20" s="130"/>
      <c r="T20" s="130"/>
      <c r="U20" s="130"/>
      <c r="V20" s="130"/>
      <c r="W20" s="130"/>
      <c r="X20" s="130"/>
      <c r="Y20" s="130"/>
      <c r="Z20" s="130"/>
      <c r="AA20" s="130"/>
      <c r="AB20" s="130"/>
      <c r="AC20" s="130"/>
      <c r="AD20" s="130"/>
      <c r="AE20" s="130"/>
      <c r="AF20" s="130"/>
      <c r="AG20" s="130"/>
      <c r="AH20" s="130"/>
      <c r="AI20" s="130"/>
      <c r="AJ20" s="130"/>
    </row>
    <row r="21" spans="1:36">
      <c r="A21" s="128"/>
      <c r="B21" s="128"/>
      <c r="C21" s="128"/>
      <c r="D21" s="128"/>
      <c r="E21" s="128"/>
      <c r="F21" s="128"/>
      <c r="G21" s="128"/>
      <c r="H21" s="128"/>
      <c r="I21" s="128"/>
      <c r="J21" s="128"/>
      <c r="K21" s="128"/>
      <c r="L21" s="128"/>
      <c r="M21" s="128"/>
      <c r="N21" s="128"/>
      <c r="O21" s="128"/>
      <c r="Q21" s="130"/>
      <c r="R21" s="130"/>
      <c r="S21" s="130"/>
      <c r="T21" s="130"/>
      <c r="U21" s="130"/>
      <c r="V21" s="130"/>
      <c r="W21" s="130"/>
      <c r="X21" s="130"/>
      <c r="Y21" s="130"/>
      <c r="Z21" s="130"/>
      <c r="AA21" s="130"/>
      <c r="AB21" s="130"/>
      <c r="AC21" s="130"/>
      <c r="AD21" s="130"/>
      <c r="AE21" s="130"/>
      <c r="AF21" s="130"/>
      <c r="AG21" s="130"/>
      <c r="AH21" s="130"/>
      <c r="AI21" s="130"/>
      <c r="AJ21" s="130"/>
    </row>
    <row r="22" spans="1:36">
      <c r="A22" s="128"/>
      <c r="B22" s="128"/>
      <c r="C22" s="128"/>
      <c r="D22" s="128"/>
      <c r="E22" s="128"/>
      <c r="F22" s="128"/>
      <c r="G22" s="128"/>
      <c r="H22" s="128"/>
      <c r="I22" s="128"/>
      <c r="J22" s="128"/>
      <c r="K22" s="128"/>
      <c r="L22" s="128"/>
      <c r="M22" s="128"/>
      <c r="N22" s="128"/>
      <c r="O22" s="128"/>
      <c r="Q22" s="130"/>
      <c r="R22" s="130"/>
      <c r="S22" s="130"/>
      <c r="T22" s="130"/>
      <c r="U22" s="130"/>
      <c r="V22" s="130"/>
      <c r="W22" s="130"/>
      <c r="X22" s="130"/>
      <c r="Y22" s="130"/>
      <c r="Z22" s="130"/>
      <c r="AA22" s="130"/>
      <c r="AB22" s="130"/>
      <c r="AC22" s="130"/>
      <c r="AD22" s="130"/>
      <c r="AE22" s="130"/>
      <c r="AF22" s="130"/>
      <c r="AG22" s="130"/>
      <c r="AH22" s="130"/>
      <c r="AI22" s="130"/>
      <c r="AJ22" s="130"/>
    </row>
    <row r="23" spans="1:36">
      <c r="A23" s="128"/>
      <c r="B23" s="128"/>
      <c r="C23" s="128"/>
      <c r="D23" s="128"/>
      <c r="E23" s="128"/>
      <c r="F23" s="128"/>
      <c r="G23" s="128"/>
      <c r="H23" s="128"/>
      <c r="I23" s="128"/>
      <c r="J23" s="128"/>
      <c r="K23" s="128"/>
      <c r="L23" s="128"/>
      <c r="M23" s="128"/>
      <c r="N23" s="128"/>
      <c r="O23" s="128"/>
      <c r="Q23" s="130"/>
      <c r="R23" s="130"/>
      <c r="S23" s="130"/>
      <c r="T23" s="130"/>
      <c r="U23" s="130"/>
      <c r="V23" s="130"/>
      <c r="W23" s="130"/>
      <c r="X23" s="130"/>
      <c r="Y23" s="130"/>
      <c r="Z23" s="130"/>
      <c r="AA23" s="130"/>
      <c r="AB23" s="130"/>
      <c r="AC23" s="130"/>
      <c r="AD23" s="130"/>
      <c r="AE23" s="130"/>
      <c r="AF23" s="130"/>
      <c r="AG23" s="130"/>
      <c r="AH23" s="130"/>
      <c r="AI23" s="130"/>
      <c r="AJ23" s="130"/>
    </row>
    <row r="24" spans="1:36">
      <c r="A24" s="128"/>
      <c r="B24" s="128"/>
      <c r="C24" s="128"/>
      <c r="D24" s="128"/>
      <c r="E24" s="128"/>
      <c r="F24" s="128"/>
      <c r="G24" s="128"/>
      <c r="H24" s="128"/>
      <c r="I24" s="128"/>
      <c r="J24" s="128"/>
      <c r="K24" s="128"/>
      <c r="L24" s="128"/>
      <c r="M24" s="128"/>
      <c r="N24" s="128"/>
      <c r="O24" s="128"/>
      <c r="Q24" s="130"/>
      <c r="R24" s="130"/>
      <c r="S24" s="130"/>
      <c r="T24" s="130"/>
      <c r="U24" s="130"/>
      <c r="V24" s="130"/>
      <c r="W24" s="130"/>
      <c r="X24" s="130"/>
      <c r="Y24" s="130"/>
      <c r="Z24" s="130"/>
      <c r="AA24" s="130"/>
      <c r="AB24" s="130"/>
      <c r="AC24" s="130"/>
      <c r="AD24" s="130"/>
      <c r="AE24" s="130"/>
      <c r="AF24" s="130"/>
      <c r="AG24" s="130"/>
      <c r="AH24" s="130"/>
      <c r="AI24" s="130"/>
      <c r="AJ24" s="130"/>
    </row>
    <row r="25" spans="1:36">
      <c r="A25" s="128"/>
      <c r="B25" s="128"/>
      <c r="C25" s="128"/>
      <c r="D25" s="128"/>
      <c r="E25" s="128"/>
      <c r="F25" s="128"/>
      <c r="G25" s="128"/>
      <c r="H25" s="128"/>
      <c r="I25" s="128"/>
      <c r="J25" s="128"/>
      <c r="K25" s="128"/>
      <c r="L25" s="128"/>
      <c r="M25" s="128"/>
      <c r="N25" s="128"/>
      <c r="O25" s="128"/>
      <c r="Q25" s="130"/>
      <c r="R25" s="130"/>
      <c r="S25" s="130"/>
      <c r="T25" s="130"/>
      <c r="U25" s="130"/>
      <c r="V25" s="130"/>
      <c r="W25" s="130"/>
      <c r="X25" s="130"/>
      <c r="Y25" s="130"/>
      <c r="Z25" s="130"/>
      <c r="AA25" s="130"/>
      <c r="AB25" s="130"/>
      <c r="AC25" s="130"/>
      <c r="AD25" s="130"/>
      <c r="AE25" s="130"/>
      <c r="AF25" s="130"/>
      <c r="AG25" s="130"/>
      <c r="AH25" s="130"/>
      <c r="AI25" s="130"/>
      <c r="AJ25" s="130"/>
    </row>
    <row r="26" spans="1:36">
      <c r="A26" s="128"/>
      <c r="B26" s="128"/>
      <c r="C26" s="128"/>
      <c r="D26" s="128"/>
      <c r="E26" s="128"/>
      <c r="F26" s="128"/>
      <c r="G26" s="128"/>
      <c r="H26" s="128"/>
      <c r="I26" s="128"/>
      <c r="J26" s="128"/>
      <c r="K26" s="128"/>
      <c r="L26" s="128"/>
      <c r="M26" s="128"/>
      <c r="N26" s="128"/>
      <c r="O26" s="128"/>
      <c r="Q26" s="130"/>
      <c r="R26" s="130"/>
      <c r="S26" s="130"/>
      <c r="T26" s="130"/>
      <c r="U26" s="130"/>
      <c r="V26" s="130"/>
      <c r="W26" s="130"/>
      <c r="X26" s="130"/>
      <c r="Y26" s="130"/>
      <c r="Z26" s="130"/>
      <c r="AA26" s="130"/>
      <c r="AB26" s="130"/>
      <c r="AC26" s="130"/>
      <c r="AD26" s="130"/>
      <c r="AE26" s="130"/>
      <c r="AF26" s="130"/>
      <c r="AG26" s="130"/>
      <c r="AH26" s="130"/>
      <c r="AI26" s="130"/>
      <c r="AJ26" s="130"/>
    </row>
    <row r="27" spans="1:36">
      <c r="A27" s="128"/>
      <c r="B27" s="128"/>
      <c r="C27" s="128"/>
      <c r="D27" s="128"/>
      <c r="E27" s="128"/>
      <c r="F27" s="128"/>
      <c r="G27" s="128"/>
      <c r="H27" s="128"/>
      <c r="I27" s="128"/>
      <c r="J27" s="128"/>
      <c r="K27" s="128"/>
      <c r="L27" s="128"/>
      <c r="M27" s="128"/>
      <c r="N27" s="128"/>
      <c r="O27" s="128"/>
      <c r="Q27" s="130"/>
      <c r="R27" s="130"/>
      <c r="S27" s="130"/>
      <c r="T27" s="130"/>
      <c r="U27" s="130"/>
      <c r="V27" s="130"/>
      <c r="W27" s="130"/>
      <c r="X27" s="130"/>
      <c r="Y27" s="130"/>
      <c r="Z27" s="130"/>
      <c r="AA27" s="130"/>
      <c r="AB27" s="130"/>
      <c r="AC27" s="130"/>
      <c r="AD27" s="130"/>
      <c r="AE27" s="130"/>
      <c r="AF27" s="130"/>
      <c r="AG27" s="130"/>
      <c r="AH27" s="130"/>
      <c r="AI27" s="130"/>
      <c r="AJ27" s="130"/>
    </row>
    <row r="28" spans="1:36">
      <c r="A28" s="128"/>
      <c r="B28" s="128"/>
      <c r="C28" s="128"/>
      <c r="D28" s="128"/>
      <c r="E28" s="128"/>
      <c r="F28" s="128"/>
      <c r="G28" s="128"/>
      <c r="H28" s="128"/>
      <c r="I28" s="128"/>
      <c r="J28" s="128"/>
      <c r="K28" s="128"/>
      <c r="L28" s="128"/>
      <c r="M28" s="128"/>
      <c r="N28" s="128"/>
      <c r="O28" s="128"/>
      <c r="Q28" s="130"/>
      <c r="R28" s="130"/>
      <c r="S28" s="130"/>
      <c r="T28" s="130"/>
      <c r="U28" s="130"/>
      <c r="V28" s="130"/>
      <c r="W28" s="130"/>
      <c r="X28" s="130"/>
      <c r="Y28" s="130"/>
      <c r="Z28" s="130"/>
      <c r="AA28" s="130"/>
      <c r="AB28" s="130"/>
      <c r="AC28" s="130"/>
      <c r="AD28" s="130"/>
      <c r="AE28" s="130"/>
      <c r="AF28" s="130"/>
      <c r="AG28" s="130"/>
      <c r="AH28" s="130"/>
      <c r="AI28" s="130"/>
      <c r="AJ28" s="130"/>
    </row>
    <row r="29" spans="1:36">
      <c r="A29" s="128"/>
      <c r="B29" s="128"/>
      <c r="C29" s="128"/>
      <c r="D29" s="128"/>
      <c r="E29" s="128"/>
      <c r="F29" s="128"/>
      <c r="G29" s="128"/>
      <c r="H29" s="128"/>
      <c r="I29" s="128"/>
      <c r="J29" s="128"/>
      <c r="K29" s="128"/>
      <c r="L29" s="128"/>
      <c r="M29" s="128"/>
      <c r="N29" s="128"/>
      <c r="O29" s="128"/>
      <c r="Q29" s="130"/>
      <c r="R29" s="130"/>
      <c r="S29" s="130"/>
      <c r="T29" s="130"/>
      <c r="U29" s="130"/>
      <c r="V29" s="130"/>
      <c r="W29" s="130"/>
      <c r="X29" s="130"/>
      <c r="Y29" s="130"/>
      <c r="Z29" s="130"/>
      <c r="AA29" s="130"/>
      <c r="AB29" s="130"/>
      <c r="AC29" s="130"/>
      <c r="AD29" s="130"/>
      <c r="AE29" s="130"/>
      <c r="AF29" s="130"/>
      <c r="AG29" s="130"/>
      <c r="AH29" s="130"/>
      <c r="AI29" s="130"/>
      <c r="AJ29" s="130"/>
    </row>
    <row r="30" spans="1:36">
      <c r="A30" s="128"/>
      <c r="B30" s="128"/>
      <c r="C30" s="128"/>
      <c r="D30" s="128"/>
      <c r="E30" s="128"/>
      <c r="F30" s="128"/>
      <c r="G30" s="128"/>
      <c r="H30" s="128"/>
      <c r="I30" s="128"/>
      <c r="J30" s="128"/>
      <c r="K30" s="128"/>
      <c r="L30" s="128"/>
      <c r="M30" s="128"/>
      <c r="N30" s="128"/>
      <c r="O30" s="128"/>
      <c r="Q30" s="130"/>
      <c r="R30" s="130"/>
      <c r="S30" s="130"/>
      <c r="T30" s="130"/>
      <c r="U30" s="130"/>
      <c r="V30" s="130"/>
      <c r="W30" s="130"/>
      <c r="X30" s="130"/>
      <c r="Y30" s="130"/>
      <c r="Z30" s="130"/>
      <c r="AA30" s="130"/>
      <c r="AB30" s="130"/>
      <c r="AC30" s="130"/>
      <c r="AD30" s="130"/>
      <c r="AE30" s="130"/>
      <c r="AF30" s="130"/>
      <c r="AG30" s="130"/>
      <c r="AH30" s="130"/>
      <c r="AI30" s="130"/>
      <c r="AJ30" s="130"/>
    </row>
    <row r="31" spans="1:36">
      <c r="A31" s="128"/>
      <c r="B31" s="128"/>
      <c r="C31" s="128"/>
      <c r="D31" s="128"/>
      <c r="E31" s="128"/>
      <c r="F31" s="128"/>
      <c r="G31" s="128"/>
      <c r="H31" s="128"/>
      <c r="I31" s="128"/>
      <c r="J31" s="128"/>
      <c r="K31" s="128"/>
      <c r="L31" s="128"/>
      <c r="M31" s="128"/>
      <c r="N31" s="128"/>
      <c r="O31" s="128"/>
      <c r="Q31" s="130"/>
      <c r="R31" s="130"/>
      <c r="S31" s="130"/>
      <c r="T31" s="130"/>
      <c r="U31" s="130"/>
      <c r="V31" s="130"/>
      <c r="W31" s="130"/>
      <c r="X31" s="130"/>
      <c r="Y31" s="130"/>
      <c r="Z31" s="130"/>
      <c r="AA31" s="130"/>
      <c r="AB31" s="130"/>
      <c r="AC31" s="130"/>
      <c r="AD31" s="130"/>
      <c r="AE31" s="130"/>
      <c r="AF31" s="130"/>
      <c r="AG31" s="130"/>
      <c r="AH31" s="130"/>
      <c r="AI31" s="130"/>
      <c r="AJ31" s="130"/>
    </row>
    <row r="32" spans="1:36">
      <c r="A32" s="128"/>
      <c r="B32" s="128"/>
      <c r="C32" s="128"/>
      <c r="D32" s="128"/>
      <c r="E32" s="128"/>
      <c r="F32" s="128"/>
      <c r="G32" s="128"/>
      <c r="H32" s="128"/>
      <c r="I32" s="128"/>
      <c r="J32" s="128"/>
      <c r="K32" s="128"/>
      <c r="L32" s="128"/>
      <c r="M32" s="128"/>
      <c r="N32" s="128"/>
      <c r="O32" s="128"/>
      <c r="Q32" s="130"/>
      <c r="R32" s="130"/>
      <c r="S32" s="130"/>
      <c r="T32" s="130"/>
      <c r="U32" s="130"/>
      <c r="V32" s="130"/>
      <c r="W32" s="130"/>
      <c r="X32" s="130"/>
      <c r="Y32" s="130"/>
      <c r="Z32" s="130"/>
      <c r="AA32" s="130"/>
      <c r="AB32" s="130"/>
      <c r="AC32" s="130"/>
      <c r="AD32" s="130"/>
      <c r="AE32" s="130"/>
      <c r="AF32" s="130"/>
      <c r="AG32" s="130"/>
      <c r="AH32" s="130"/>
      <c r="AI32" s="130"/>
      <c r="AJ32" s="130"/>
    </row>
    <row r="33" spans="1:36">
      <c r="A33" s="128"/>
      <c r="B33" s="128"/>
      <c r="C33" s="128"/>
      <c r="D33" s="128"/>
      <c r="E33" s="128"/>
      <c r="F33" s="128"/>
      <c r="G33" s="128"/>
      <c r="H33" s="128"/>
      <c r="I33" s="128"/>
      <c r="J33" s="128"/>
      <c r="K33" s="128"/>
      <c r="L33" s="128"/>
      <c r="M33" s="128"/>
      <c r="N33" s="128"/>
      <c r="O33" s="128"/>
      <c r="Q33" s="130"/>
      <c r="R33" s="130"/>
      <c r="S33" s="130"/>
      <c r="T33" s="130"/>
      <c r="U33" s="130"/>
      <c r="V33" s="130"/>
      <c r="W33" s="130"/>
      <c r="X33" s="130"/>
      <c r="Y33" s="130"/>
      <c r="Z33" s="130"/>
      <c r="AA33" s="130"/>
      <c r="AB33" s="130"/>
      <c r="AC33" s="130"/>
      <c r="AD33" s="130"/>
      <c r="AE33" s="130"/>
      <c r="AF33" s="130"/>
      <c r="AG33" s="130"/>
      <c r="AH33" s="130"/>
      <c r="AI33" s="130"/>
      <c r="AJ33" s="130"/>
    </row>
    <row r="34" spans="1:36">
      <c r="A34" s="128"/>
      <c r="B34" s="128"/>
      <c r="C34" s="128"/>
      <c r="D34" s="128"/>
      <c r="E34" s="128"/>
      <c r="F34" s="128"/>
      <c r="G34" s="128"/>
      <c r="H34" s="128"/>
      <c r="I34" s="128"/>
      <c r="J34" s="128"/>
      <c r="K34" s="128"/>
      <c r="L34" s="128"/>
      <c r="M34" s="128"/>
      <c r="N34" s="128"/>
      <c r="O34" s="128"/>
      <c r="Q34" s="130"/>
      <c r="R34" s="130"/>
      <c r="S34" s="130"/>
      <c r="T34" s="130"/>
      <c r="U34" s="130"/>
      <c r="V34" s="130"/>
      <c r="W34" s="130"/>
      <c r="X34" s="130"/>
      <c r="Y34" s="130"/>
      <c r="Z34" s="130"/>
      <c r="AA34" s="130"/>
      <c r="AB34" s="130"/>
      <c r="AC34" s="130"/>
      <c r="AD34" s="130"/>
      <c r="AE34" s="130"/>
      <c r="AF34" s="130"/>
      <c r="AG34" s="130"/>
      <c r="AH34" s="130"/>
      <c r="AI34" s="130"/>
      <c r="AJ34" s="130"/>
    </row>
    <row r="35" spans="1:36">
      <c r="A35" s="128"/>
      <c r="B35" s="128"/>
      <c r="C35" s="128"/>
      <c r="D35" s="128"/>
      <c r="E35" s="128"/>
      <c r="F35" s="128"/>
      <c r="G35" s="128"/>
      <c r="H35" s="128"/>
      <c r="I35" s="128"/>
      <c r="J35" s="128"/>
      <c r="K35" s="128"/>
      <c r="L35" s="128"/>
      <c r="M35" s="128"/>
      <c r="N35" s="128"/>
      <c r="O35" s="128"/>
      <c r="Q35" s="130"/>
      <c r="R35" s="130"/>
      <c r="S35" s="130"/>
      <c r="T35" s="130"/>
      <c r="U35" s="130"/>
      <c r="V35" s="130"/>
      <c r="W35" s="130"/>
      <c r="X35" s="130"/>
      <c r="Y35" s="130"/>
      <c r="Z35" s="130"/>
      <c r="AA35" s="130"/>
      <c r="AB35" s="130"/>
      <c r="AC35" s="130"/>
      <c r="AD35" s="130"/>
      <c r="AE35" s="130"/>
      <c r="AF35" s="130"/>
      <c r="AG35" s="130"/>
      <c r="AH35" s="130"/>
      <c r="AI35" s="130"/>
      <c r="AJ35" s="130"/>
    </row>
    <row r="36" spans="1:36">
      <c r="A36" s="128"/>
      <c r="B36" s="128"/>
      <c r="C36" s="128"/>
      <c r="D36" s="128"/>
      <c r="E36" s="128"/>
      <c r="F36" s="128"/>
      <c r="G36" s="128"/>
      <c r="H36" s="128"/>
      <c r="I36" s="128"/>
      <c r="J36" s="128"/>
      <c r="K36" s="128"/>
      <c r="L36" s="128"/>
      <c r="M36" s="128"/>
      <c r="N36" s="128"/>
      <c r="O36" s="128"/>
      <c r="Q36" s="130"/>
      <c r="R36" s="130"/>
      <c r="S36" s="130"/>
      <c r="T36" s="130"/>
      <c r="U36" s="130"/>
      <c r="V36" s="130"/>
      <c r="W36" s="130"/>
      <c r="X36" s="130"/>
      <c r="Y36" s="130"/>
      <c r="Z36" s="130"/>
      <c r="AA36" s="130"/>
      <c r="AB36" s="130"/>
      <c r="AC36" s="130"/>
      <c r="AD36" s="130"/>
      <c r="AE36" s="130"/>
      <c r="AF36" s="130"/>
      <c r="AG36" s="130"/>
      <c r="AH36" s="130"/>
      <c r="AI36" s="130"/>
      <c r="AJ36" s="130"/>
    </row>
    <row r="37" spans="1:36">
      <c r="A37" s="128"/>
      <c r="B37" s="128"/>
      <c r="C37" s="128"/>
      <c r="D37" s="128"/>
      <c r="E37" s="128"/>
      <c r="F37" s="128"/>
      <c r="G37" s="128"/>
      <c r="H37" s="128"/>
      <c r="I37" s="128"/>
      <c r="J37" s="128"/>
      <c r="K37" s="128"/>
      <c r="L37" s="128"/>
      <c r="M37" s="128"/>
      <c r="N37" s="128"/>
      <c r="O37" s="128"/>
      <c r="Q37" s="130"/>
      <c r="R37" s="130"/>
      <c r="S37" s="130"/>
      <c r="T37" s="130"/>
      <c r="U37" s="130"/>
      <c r="V37" s="130"/>
      <c r="W37" s="130"/>
      <c r="X37" s="130"/>
      <c r="Y37" s="130"/>
      <c r="Z37" s="130"/>
      <c r="AA37" s="130"/>
      <c r="AB37" s="130"/>
      <c r="AC37" s="130"/>
      <c r="AD37" s="130"/>
      <c r="AE37" s="130"/>
      <c r="AF37" s="130"/>
      <c r="AG37" s="130"/>
      <c r="AH37" s="130"/>
      <c r="AI37" s="130"/>
      <c r="AJ37" s="130"/>
    </row>
    <row r="38" spans="1:36">
      <c r="A38" s="128"/>
      <c r="B38" s="128"/>
      <c r="C38" s="128"/>
      <c r="D38" s="128"/>
      <c r="E38" s="128"/>
      <c r="F38" s="128"/>
      <c r="G38" s="128"/>
      <c r="H38" s="128"/>
      <c r="I38" s="128"/>
      <c r="J38" s="128"/>
      <c r="K38" s="128"/>
      <c r="L38" s="128"/>
      <c r="M38" s="128"/>
      <c r="N38" s="128"/>
      <c r="O38" s="128"/>
      <c r="Q38" s="130"/>
      <c r="R38" s="130"/>
      <c r="S38" s="130"/>
      <c r="T38" s="130"/>
      <c r="U38" s="130"/>
      <c r="V38" s="130"/>
      <c r="W38" s="130"/>
      <c r="X38" s="130"/>
      <c r="Y38" s="130"/>
      <c r="Z38" s="130"/>
      <c r="AA38" s="130"/>
      <c r="AB38" s="130"/>
      <c r="AC38" s="130"/>
      <c r="AD38" s="130"/>
      <c r="AE38" s="130"/>
      <c r="AF38" s="130"/>
      <c r="AG38" s="130"/>
      <c r="AH38" s="130"/>
      <c r="AI38" s="130"/>
      <c r="AJ38" s="130"/>
    </row>
    <row r="39" spans="1:36">
      <c r="A39" s="128"/>
      <c r="B39" s="128"/>
      <c r="C39" s="128"/>
      <c r="D39" s="128"/>
      <c r="E39" s="128"/>
      <c r="F39" s="128"/>
      <c r="G39" s="128"/>
      <c r="H39" s="128"/>
      <c r="I39" s="128"/>
      <c r="J39" s="128"/>
      <c r="K39" s="128"/>
      <c r="L39" s="128"/>
      <c r="M39" s="128"/>
      <c r="N39" s="128"/>
      <c r="O39" s="128"/>
      <c r="Q39" s="130"/>
      <c r="R39" s="130"/>
      <c r="S39" s="130"/>
      <c r="T39" s="130"/>
      <c r="U39" s="130"/>
      <c r="V39" s="130"/>
      <c r="W39" s="130"/>
      <c r="X39" s="130"/>
      <c r="Y39" s="130"/>
      <c r="Z39" s="130"/>
      <c r="AA39" s="130"/>
      <c r="AB39" s="130"/>
      <c r="AC39" s="130"/>
      <c r="AD39" s="130"/>
      <c r="AE39" s="130"/>
      <c r="AF39" s="130"/>
      <c r="AG39" s="130"/>
      <c r="AH39" s="130"/>
      <c r="AI39" s="130"/>
      <c r="AJ39" s="130"/>
    </row>
    <row r="40" spans="1:36">
      <c r="A40" s="128"/>
      <c r="B40" s="128"/>
      <c r="C40" s="128"/>
      <c r="D40" s="128"/>
      <c r="E40" s="128"/>
      <c r="F40" s="128"/>
      <c r="G40" s="128"/>
      <c r="H40" s="128"/>
      <c r="I40" s="128"/>
      <c r="J40" s="128"/>
      <c r="K40" s="128"/>
      <c r="L40" s="128"/>
      <c r="M40" s="128"/>
      <c r="N40" s="128"/>
      <c r="O40" s="128"/>
      <c r="Q40" s="130"/>
      <c r="R40" s="130"/>
      <c r="S40" s="130"/>
      <c r="T40" s="130"/>
      <c r="U40" s="130"/>
      <c r="V40" s="130"/>
      <c r="W40" s="130"/>
      <c r="X40" s="130"/>
      <c r="Y40" s="130"/>
      <c r="Z40" s="130"/>
      <c r="AA40" s="130"/>
      <c r="AB40" s="130"/>
      <c r="AC40" s="130"/>
      <c r="AD40" s="130"/>
      <c r="AE40" s="130"/>
      <c r="AF40" s="130"/>
      <c r="AG40" s="130"/>
      <c r="AH40" s="130"/>
      <c r="AI40" s="130"/>
      <c r="AJ40" s="130"/>
    </row>
    <row r="41" spans="1:36">
      <c r="A41" s="128"/>
      <c r="B41" s="128"/>
      <c r="C41" s="128"/>
      <c r="D41" s="128"/>
      <c r="E41" s="128"/>
      <c r="F41" s="128"/>
      <c r="G41" s="128"/>
      <c r="H41" s="128"/>
      <c r="I41" s="128"/>
      <c r="J41" s="128"/>
      <c r="K41" s="128"/>
      <c r="L41" s="128"/>
      <c r="M41" s="128"/>
      <c r="N41" s="128"/>
      <c r="O41" s="128"/>
      <c r="Q41" s="130"/>
      <c r="R41" s="130"/>
      <c r="S41" s="130"/>
      <c r="T41" s="130"/>
      <c r="U41" s="130"/>
      <c r="V41" s="130"/>
      <c r="W41" s="130"/>
      <c r="X41" s="130"/>
      <c r="Y41" s="130"/>
      <c r="Z41" s="130"/>
      <c r="AA41" s="130"/>
      <c r="AB41" s="130"/>
      <c r="AC41" s="130"/>
      <c r="AD41" s="130"/>
      <c r="AE41" s="130"/>
      <c r="AF41" s="130"/>
      <c r="AG41" s="130"/>
      <c r="AH41" s="130"/>
      <c r="AI41" s="130"/>
      <c r="AJ41" s="130"/>
    </row>
    <row r="42" spans="1:36">
      <c r="A42" s="128"/>
      <c r="B42" s="128"/>
      <c r="C42" s="128"/>
      <c r="D42" s="128"/>
      <c r="E42" s="128"/>
      <c r="F42" s="128"/>
      <c r="G42" s="128"/>
      <c r="H42" s="128"/>
      <c r="I42" s="128"/>
      <c r="J42" s="128"/>
      <c r="K42" s="128"/>
      <c r="L42" s="128"/>
      <c r="M42" s="128"/>
      <c r="N42" s="128"/>
      <c r="O42" s="128"/>
      <c r="Q42" s="130"/>
      <c r="R42" s="130"/>
      <c r="S42" s="130"/>
      <c r="T42" s="130"/>
      <c r="U42" s="130"/>
      <c r="V42" s="130"/>
      <c r="W42" s="130"/>
      <c r="X42" s="130"/>
      <c r="Y42" s="130"/>
      <c r="Z42" s="130"/>
      <c r="AA42" s="130"/>
      <c r="AB42" s="130"/>
      <c r="AC42" s="130"/>
      <c r="AD42" s="130"/>
      <c r="AE42" s="130"/>
      <c r="AF42" s="130"/>
      <c r="AG42" s="130"/>
      <c r="AH42" s="130"/>
      <c r="AI42" s="130"/>
      <c r="AJ42" s="130"/>
    </row>
    <row r="43" spans="1:36">
      <c r="A43" s="128"/>
      <c r="B43" s="128"/>
      <c r="C43" s="128"/>
      <c r="D43" s="128"/>
      <c r="E43" s="128"/>
      <c r="F43" s="128"/>
      <c r="G43" s="128"/>
      <c r="H43" s="128"/>
      <c r="I43" s="128"/>
      <c r="J43" s="128"/>
      <c r="K43" s="128"/>
      <c r="L43" s="128"/>
      <c r="M43" s="128"/>
      <c r="N43" s="128"/>
      <c r="O43" s="128"/>
      <c r="Q43" s="130"/>
      <c r="R43" s="130"/>
      <c r="S43" s="130"/>
      <c r="T43" s="130"/>
      <c r="U43" s="130"/>
      <c r="V43" s="130"/>
      <c r="W43" s="130"/>
      <c r="X43" s="130"/>
      <c r="Y43" s="130"/>
      <c r="Z43" s="130"/>
      <c r="AA43" s="130"/>
      <c r="AB43" s="130"/>
      <c r="AC43" s="130"/>
      <c r="AD43" s="130"/>
      <c r="AE43" s="130"/>
      <c r="AF43" s="130"/>
      <c r="AG43" s="130"/>
      <c r="AH43" s="130"/>
      <c r="AI43" s="130"/>
      <c r="AJ43" s="130"/>
    </row>
    <row r="44" spans="1:36">
      <c r="A44" s="128"/>
      <c r="B44" s="128"/>
      <c r="C44" s="128"/>
      <c r="D44" s="128"/>
      <c r="E44" s="128"/>
      <c r="F44" s="128"/>
      <c r="G44" s="128"/>
      <c r="H44" s="128"/>
      <c r="I44" s="128"/>
      <c r="J44" s="128"/>
      <c r="K44" s="128"/>
      <c r="L44" s="128"/>
      <c r="M44" s="128"/>
      <c r="N44" s="128"/>
      <c r="O44" s="128"/>
      <c r="Q44" s="130"/>
      <c r="R44" s="130"/>
      <c r="S44" s="130"/>
      <c r="T44" s="130"/>
      <c r="U44" s="130"/>
      <c r="V44" s="130"/>
      <c r="W44" s="130"/>
      <c r="X44" s="130"/>
      <c r="Y44" s="130"/>
      <c r="Z44" s="130"/>
      <c r="AA44" s="130"/>
      <c r="AB44" s="130"/>
      <c r="AC44" s="130"/>
      <c r="AD44" s="130"/>
      <c r="AE44" s="130"/>
      <c r="AF44" s="130"/>
      <c r="AG44" s="130"/>
      <c r="AH44" s="130"/>
      <c r="AI44" s="130"/>
      <c r="AJ44" s="130"/>
    </row>
    <row r="45" spans="1:36">
      <c r="A45" s="128"/>
      <c r="B45" s="128"/>
      <c r="C45" s="128"/>
      <c r="D45" s="128"/>
      <c r="E45" s="128"/>
      <c r="F45" s="128"/>
      <c r="G45" s="128"/>
      <c r="H45" s="128"/>
      <c r="I45" s="128"/>
      <c r="J45" s="128"/>
      <c r="K45" s="128"/>
      <c r="L45" s="128"/>
      <c r="M45" s="128"/>
      <c r="N45" s="128"/>
      <c r="O45" s="128"/>
      <c r="Q45" s="130"/>
      <c r="R45" s="130"/>
      <c r="S45" s="130"/>
      <c r="T45" s="130"/>
      <c r="U45" s="130"/>
      <c r="V45" s="130"/>
      <c r="W45" s="130"/>
      <c r="X45" s="130"/>
      <c r="Y45" s="130"/>
      <c r="Z45" s="130"/>
      <c r="AA45" s="130"/>
      <c r="AB45" s="130"/>
      <c r="AC45" s="130"/>
      <c r="AD45" s="130"/>
      <c r="AE45" s="130"/>
      <c r="AF45" s="130"/>
      <c r="AG45" s="130"/>
      <c r="AH45" s="130"/>
      <c r="AI45" s="130"/>
      <c r="AJ45" s="130"/>
    </row>
    <row r="46" spans="1:36">
      <c r="A46" s="128"/>
      <c r="B46" s="128"/>
      <c r="C46" s="128"/>
      <c r="D46" s="128"/>
      <c r="E46" s="128"/>
      <c r="F46" s="128"/>
      <c r="G46" s="128"/>
      <c r="H46" s="128"/>
      <c r="I46" s="128"/>
      <c r="J46" s="128"/>
      <c r="K46" s="128"/>
      <c r="L46" s="128"/>
      <c r="M46" s="128"/>
      <c r="N46" s="128"/>
      <c r="O46" s="128"/>
      <c r="Q46" s="130"/>
      <c r="R46" s="130"/>
      <c r="S46" s="130"/>
      <c r="T46" s="130"/>
      <c r="U46" s="130"/>
      <c r="V46" s="130"/>
      <c r="W46" s="130"/>
      <c r="X46" s="130"/>
      <c r="Y46" s="130"/>
      <c r="Z46" s="130"/>
      <c r="AA46" s="130"/>
      <c r="AB46" s="130"/>
      <c r="AC46" s="130"/>
      <c r="AD46" s="130"/>
      <c r="AE46" s="130"/>
      <c r="AF46" s="130"/>
      <c r="AG46" s="130"/>
      <c r="AH46" s="130"/>
      <c r="AI46" s="130"/>
      <c r="AJ46" s="130"/>
    </row>
    <row r="47" spans="1:36">
      <c r="A47" s="128"/>
      <c r="B47" s="128"/>
      <c r="C47" s="128"/>
      <c r="D47" s="128"/>
      <c r="E47" s="128"/>
      <c r="F47" s="128"/>
      <c r="G47" s="128"/>
      <c r="H47" s="128"/>
      <c r="I47" s="128"/>
      <c r="J47" s="128"/>
      <c r="K47" s="128"/>
      <c r="L47" s="128"/>
      <c r="M47" s="128"/>
      <c r="N47" s="128"/>
      <c r="O47" s="128"/>
      <c r="Q47" s="130"/>
      <c r="R47" s="130"/>
      <c r="S47" s="130"/>
      <c r="T47" s="130"/>
      <c r="U47" s="130"/>
      <c r="V47" s="130"/>
      <c r="W47" s="130"/>
      <c r="X47" s="130"/>
      <c r="Y47" s="130"/>
      <c r="Z47" s="130"/>
      <c r="AA47" s="130"/>
      <c r="AB47" s="130"/>
      <c r="AC47" s="130"/>
      <c r="AD47" s="130"/>
      <c r="AE47" s="130"/>
      <c r="AF47" s="130"/>
      <c r="AG47" s="130"/>
      <c r="AH47" s="130"/>
      <c r="AI47" s="130"/>
      <c r="AJ47" s="130"/>
    </row>
    <row r="48" spans="1:36">
      <c r="A48" s="128"/>
      <c r="B48" s="128"/>
      <c r="C48" s="128"/>
      <c r="D48" s="128"/>
      <c r="E48" s="128"/>
      <c r="F48" s="128"/>
      <c r="G48" s="128"/>
      <c r="H48" s="128"/>
      <c r="I48" s="128"/>
      <c r="J48" s="128"/>
      <c r="K48" s="128"/>
      <c r="L48" s="128"/>
      <c r="M48" s="128"/>
      <c r="N48" s="128"/>
      <c r="O48" s="128"/>
      <c r="Q48" s="130"/>
      <c r="R48" s="130"/>
      <c r="S48" s="130"/>
      <c r="T48" s="130"/>
      <c r="U48" s="130"/>
      <c r="V48" s="130"/>
      <c r="W48" s="130"/>
      <c r="X48" s="130"/>
      <c r="Y48" s="130"/>
      <c r="Z48" s="130"/>
      <c r="AA48" s="130"/>
      <c r="AB48" s="130"/>
      <c r="AC48" s="130"/>
      <c r="AD48" s="130"/>
      <c r="AE48" s="130"/>
      <c r="AF48" s="130"/>
      <c r="AG48" s="130"/>
      <c r="AH48" s="130"/>
      <c r="AI48" s="130"/>
      <c r="AJ48" s="130"/>
    </row>
    <row r="49" spans="1:43">
      <c r="A49" s="128"/>
      <c r="B49" s="128"/>
      <c r="C49" s="128"/>
      <c r="D49" s="128"/>
      <c r="E49" s="128"/>
      <c r="F49" s="128"/>
      <c r="G49" s="128"/>
      <c r="H49" s="128"/>
      <c r="I49" s="128"/>
      <c r="J49" s="128"/>
      <c r="K49" s="128"/>
      <c r="L49" s="128"/>
      <c r="M49" s="128"/>
      <c r="N49" s="128"/>
      <c r="O49" s="128"/>
      <c r="Q49" s="130"/>
      <c r="R49" s="130"/>
      <c r="S49" s="130"/>
      <c r="T49" s="130"/>
      <c r="U49" s="130"/>
      <c r="V49" s="130"/>
      <c r="W49" s="130"/>
      <c r="X49" s="130"/>
      <c r="Y49" s="130"/>
      <c r="Z49" s="130"/>
      <c r="AA49" s="130"/>
      <c r="AB49" s="130"/>
      <c r="AC49" s="130"/>
      <c r="AD49" s="130"/>
      <c r="AE49" s="130"/>
      <c r="AF49" s="130"/>
      <c r="AG49" s="130"/>
      <c r="AH49" s="130"/>
      <c r="AI49" s="130"/>
      <c r="AJ49" s="130"/>
    </row>
    <row r="50" spans="1:43">
      <c r="A50" s="128"/>
      <c r="B50" s="128"/>
      <c r="C50" s="128"/>
      <c r="D50" s="128"/>
      <c r="E50" s="128"/>
      <c r="F50" s="128"/>
      <c r="G50" s="128"/>
      <c r="H50" s="128"/>
      <c r="I50" s="128"/>
      <c r="J50" s="128"/>
      <c r="K50" s="128"/>
      <c r="L50" s="128"/>
      <c r="M50" s="128"/>
      <c r="N50" s="128"/>
      <c r="O50" s="128"/>
      <c r="Q50" s="130"/>
      <c r="R50" s="130"/>
      <c r="S50" s="130"/>
      <c r="T50" s="130"/>
      <c r="U50" s="130"/>
      <c r="V50" s="130"/>
      <c r="W50" s="130"/>
      <c r="X50" s="130"/>
      <c r="Y50" s="130"/>
      <c r="Z50" s="130"/>
      <c r="AA50" s="130"/>
      <c r="AB50" s="130"/>
      <c r="AC50" s="130"/>
      <c r="AD50" s="130"/>
      <c r="AE50" s="130"/>
      <c r="AF50" s="130"/>
      <c r="AG50" s="130"/>
      <c r="AH50" s="130"/>
      <c r="AI50" s="130"/>
      <c r="AJ50" s="130"/>
    </row>
    <row r="51" spans="1:43" ht="20.25" customHeight="1">
      <c r="A51" s="128"/>
      <c r="B51" s="128"/>
      <c r="C51" s="128"/>
      <c r="D51" s="128"/>
      <c r="E51" s="128"/>
      <c r="F51" s="128"/>
      <c r="G51" s="128"/>
      <c r="H51" s="128"/>
      <c r="I51" s="128"/>
      <c r="J51" s="128"/>
      <c r="K51" s="128"/>
      <c r="L51" s="128"/>
      <c r="M51" s="128"/>
      <c r="N51" s="128"/>
      <c r="O51" s="128"/>
      <c r="Q51" s="130"/>
      <c r="R51" s="130"/>
      <c r="S51" s="166" t="s">
        <v>274</v>
      </c>
      <c r="T51" s="236">
        <v>50</v>
      </c>
      <c r="U51" s="130"/>
      <c r="V51" s="130"/>
      <c r="W51" s="130"/>
      <c r="X51" s="130"/>
      <c r="Y51" s="130"/>
      <c r="Z51" s="130"/>
      <c r="AA51" s="130"/>
      <c r="AB51" s="130"/>
      <c r="AC51" s="130"/>
      <c r="AD51" s="130"/>
      <c r="AE51" s="130"/>
      <c r="AF51" s="130"/>
      <c r="AG51" s="130"/>
      <c r="AH51" s="130"/>
      <c r="AI51" s="130"/>
      <c r="AJ51" s="130"/>
      <c r="AM51" s="170"/>
      <c r="AN51" s="170"/>
      <c r="AO51" s="171"/>
      <c r="AP51" s="171"/>
      <c r="AQ51" s="171"/>
    </row>
    <row r="52" spans="1:43" ht="15">
      <c r="A52" s="128"/>
      <c r="B52" s="128"/>
      <c r="C52" s="128"/>
      <c r="D52" s="128"/>
      <c r="E52" s="128"/>
      <c r="F52" s="128"/>
      <c r="G52" s="128"/>
      <c r="H52" s="128"/>
      <c r="I52" s="128"/>
      <c r="J52" s="128"/>
      <c r="K52" s="128"/>
      <c r="L52" s="128"/>
      <c r="M52" s="128"/>
      <c r="N52" s="128"/>
      <c r="O52" s="128"/>
      <c r="Q52" s="130"/>
      <c r="R52" s="130"/>
      <c r="S52" s="375" t="s">
        <v>265</v>
      </c>
      <c r="T52" s="375"/>
      <c r="U52" s="375"/>
      <c r="V52" s="375"/>
      <c r="W52" s="375"/>
      <c r="X52" s="375"/>
      <c r="Y52" s="375"/>
      <c r="Z52" s="375"/>
      <c r="AA52" s="375"/>
      <c r="AB52" s="375"/>
      <c r="AC52" s="375"/>
      <c r="AD52" s="375"/>
      <c r="AE52" s="375"/>
      <c r="AF52" s="130"/>
      <c r="AG52" s="130"/>
      <c r="AH52" s="130"/>
      <c r="AI52" s="130"/>
      <c r="AJ52" s="130"/>
      <c r="AM52" s="170"/>
      <c r="AN52" s="170"/>
      <c r="AO52" s="171"/>
      <c r="AP52" s="171"/>
      <c r="AQ52" s="171"/>
    </row>
    <row r="53" spans="1:43">
      <c r="A53" s="128"/>
      <c r="B53" s="128"/>
      <c r="C53" s="128"/>
      <c r="D53" s="128"/>
      <c r="E53" s="128"/>
      <c r="F53" s="128"/>
      <c r="G53" s="128"/>
      <c r="H53" s="128"/>
      <c r="I53" s="128"/>
      <c r="J53" s="128"/>
      <c r="K53" s="128"/>
      <c r="L53" s="128"/>
      <c r="M53" s="128"/>
      <c r="N53" s="128"/>
      <c r="O53" s="128"/>
      <c r="Q53" s="130"/>
      <c r="R53" s="130"/>
      <c r="S53" s="130"/>
      <c r="T53" s="130"/>
      <c r="U53" s="130"/>
      <c r="V53" s="130"/>
      <c r="W53" s="130"/>
      <c r="X53" s="130"/>
      <c r="Y53" s="130"/>
      <c r="Z53" s="130"/>
      <c r="AA53" s="130"/>
      <c r="AB53" s="130"/>
      <c r="AC53" s="130"/>
      <c r="AD53" s="130"/>
      <c r="AE53" s="130"/>
      <c r="AF53" s="130"/>
      <c r="AG53" s="130"/>
      <c r="AH53" s="130"/>
      <c r="AI53" s="130"/>
      <c r="AJ53" s="130"/>
      <c r="AM53" s="170"/>
      <c r="AN53" s="170"/>
      <c r="AO53" s="171"/>
      <c r="AP53" s="171"/>
      <c r="AQ53" s="171"/>
    </row>
    <row r="54" spans="1:43">
      <c r="A54" s="128"/>
      <c r="B54" s="128"/>
      <c r="C54" s="128"/>
      <c r="D54" s="128"/>
      <c r="E54" s="128"/>
      <c r="F54" s="128"/>
      <c r="G54" s="128"/>
      <c r="H54" s="128"/>
      <c r="I54" s="128"/>
      <c r="J54" s="128"/>
      <c r="K54" s="128"/>
      <c r="L54" s="128"/>
      <c r="M54" s="128"/>
      <c r="N54" s="128"/>
      <c r="O54" s="128"/>
      <c r="Q54" s="130"/>
      <c r="R54" s="130"/>
      <c r="S54" s="130"/>
      <c r="T54" s="130"/>
      <c r="U54" s="130"/>
      <c r="V54" s="130"/>
      <c r="W54" s="130"/>
      <c r="X54" s="130"/>
      <c r="Y54" s="130"/>
      <c r="Z54" s="130"/>
      <c r="AA54" s="130"/>
      <c r="AB54" s="130"/>
      <c r="AC54" s="130"/>
      <c r="AD54" s="130"/>
      <c r="AE54" s="130"/>
      <c r="AF54" s="130"/>
      <c r="AG54" s="130"/>
      <c r="AH54" s="130"/>
      <c r="AI54" s="130"/>
      <c r="AJ54" s="130"/>
      <c r="AM54" s="170"/>
      <c r="AN54" s="170"/>
      <c r="AO54" s="171"/>
      <c r="AP54" s="171"/>
      <c r="AQ54" s="171"/>
    </row>
    <row r="55" spans="1:43">
      <c r="A55" s="128"/>
      <c r="B55" s="128"/>
      <c r="C55" s="128"/>
      <c r="D55" s="128"/>
      <c r="E55" s="128"/>
      <c r="F55" s="128"/>
      <c r="G55" s="128"/>
      <c r="H55" s="128"/>
      <c r="I55" s="128"/>
      <c r="J55" s="128"/>
      <c r="K55" s="128"/>
      <c r="L55" s="128"/>
      <c r="M55" s="128"/>
      <c r="N55" s="128"/>
      <c r="O55" s="128"/>
      <c r="Q55" s="130"/>
      <c r="R55" s="130"/>
      <c r="S55" s="130"/>
      <c r="T55" s="130"/>
      <c r="U55" s="130"/>
      <c r="V55" s="130"/>
      <c r="W55" s="130"/>
      <c r="X55" s="130"/>
      <c r="Y55" s="130"/>
      <c r="Z55" s="130"/>
      <c r="AA55" s="130"/>
      <c r="AB55" s="130"/>
      <c r="AC55" s="130"/>
      <c r="AD55" s="130"/>
      <c r="AE55" s="130"/>
      <c r="AF55" s="130"/>
      <c r="AG55" s="130"/>
      <c r="AH55" s="130"/>
      <c r="AI55" s="130"/>
      <c r="AJ55" s="130"/>
      <c r="AM55" s="170"/>
      <c r="AN55" s="170"/>
      <c r="AO55" s="170"/>
      <c r="AP55" s="170"/>
      <c r="AQ55" s="170"/>
    </row>
    <row r="56" spans="1:43">
      <c r="A56" s="128"/>
      <c r="B56" s="128"/>
      <c r="C56" s="128"/>
      <c r="D56" s="128"/>
      <c r="E56" s="128"/>
      <c r="F56" s="128"/>
      <c r="G56" s="128"/>
      <c r="H56" s="128"/>
      <c r="I56" s="128"/>
      <c r="J56" s="128"/>
      <c r="K56" s="128"/>
      <c r="L56" s="128"/>
      <c r="M56" s="128"/>
      <c r="N56" s="128"/>
      <c r="O56" s="128"/>
      <c r="Q56" s="130"/>
      <c r="R56" s="130"/>
      <c r="S56" s="130"/>
      <c r="T56" s="130"/>
      <c r="U56" s="130"/>
      <c r="V56" s="130"/>
      <c r="W56" s="130"/>
      <c r="X56" s="130"/>
      <c r="Y56" s="130"/>
      <c r="Z56" s="130"/>
      <c r="AA56" s="130"/>
      <c r="AB56" s="130"/>
      <c r="AC56" s="130"/>
      <c r="AD56" s="130"/>
      <c r="AE56" s="130"/>
      <c r="AF56" s="130"/>
      <c r="AG56" s="130"/>
      <c r="AH56" s="130"/>
      <c r="AI56" s="130"/>
      <c r="AJ56" s="130"/>
      <c r="AM56" s="170"/>
      <c r="AN56" s="170"/>
      <c r="AO56" s="170"/>
      <c r="AP56" s="170"/>
      <c r="AQ56" s="170"/>
    </row>
    <row r="57" spans="1:43">
      <c r="A57" s="128"/>
      <c r="B57" s="128"/>
      <c r="C57" s="128"/>
      <c r="D57" s="128"/>
      <c r="E57" s="128"/>
      <c r="F57" s="128"/>
      <c r="G57" s="128"/>
      <c r="H57" s="128"/>
      <c r="I57" s="128"/>
      <c r="J57" s="128"/>
      <c r="K57" s="128"/>
      <c r="L57" s="128"/>
      <c r="M57" s="128"/>
      <c r="N57" s="128"/>
      <c r="O57" s="128"/>
      <c r="Q57" s="130"/>
      <c r="R57" s="130"/>
      <c r="S57" s="130"/>
      <c r="T57" s="130"/>
      <c r="U57" s="130"/>
      <c r="V57" s="130"/>
      <c r="W57" s="130"/>
      <c r="X57" s="130"/>
      <c r="Y57" s="130"/>
      <c r="Z57" s="130"/>
      <c r="AA57" s="130"/>
      <c r="AB57" s="130"/>
      <c r="AC57" s="130"/>
      <c r="AD57" s="130"/>
      <c r="AE57" s="130"/>
      <c r="AF57" s="130"/>
      <c r="AG57" s="130"/>
      <c r="AH57" s="130"/>
      <c r="AI57" s="130"/>
      <c r="AJ57" s="130"/>
      <c r="AM57" s="167"/>
      <c r="AN57" s="168"/>
      <c r="AO57" s="167"/>
      <c r="AP57" s="167"/>
      <c r="AQ57" s="169"/>
    </row>
    <row r="58" spans="1:43">
      <c r="A58" s="128"/>
      <c r="B58" s="128"/>
      <c r="C58" s="128"/>
      <c r="D58" s="128"/>
      <c r="E58" s="128"/>
      <c r="F58" s="128"/>
      <c r="G58" s="128"/>
      <c r="H58" s="128"/>
      <c r="I58" s="128"/>
      <c r="J58" s="128"/>
      <c r="K58" s="128"/>
      <c r="L58" s="128"/>
      <c r="M58" s="128"/>
      <c r="N58" s="128"/>
      <c r="O58" s="128"/>
      <c r="Q58" s="130"/>
      <c r="R58" s="130"/>
      <c r="S58" s="130"/>
      <c r="T58" s="130"/>
      <c r="U58" s="130"/>
      <c r="V58" s="130"/>
      <c r="W58" s="130"/>
      <c r="X58" s="130"/>
      <c r="Y58" s="130"/>
      <c r="Z58" s="130"/>
      <c r="AA58" s="130"/>
      <c r="AB58" s="130"/>
      <c r="AC58" s="130"/>
      <c r="AD58" s="130"/>
      <c r="AE58" s="130"/>
      <c r="AF58" s="130"/>
      <c r="AG58" s="130"/>
      <c r="AH58" s="130"/>
      <c r="AI58" s="130"/>
      <c r="AJ58" s="130"/>
      <c r="AM58" s="167"/>
      <c r="AN58" s="168"/>
      <c r="AO58" s="167"/>
      <c r="AP58" s="167"/>
      <c r="AQ58" s="169"/>
    </row>
    <row r="59" spans="1:43">
      <c r="A59" s="128"/>
      <c r="B59" s="128"/>
      <c r="C59" s="128"/>
      <c r="D59" s="128"/>
      <c r="E59" s="128"/>
      <c r="F59" s="128"/>
      <c r="G59" s="128"/>
      <c r="H59" s="128"/>
      <c r="I59" s="128"/>
      <c r="J59" s="128"/>
      <c r="K59" s="128"/>
      <c r="L59" s="128"/>
      <c r="M59" s="128"/>
      <c r="N59" s="128"/>
      <c r="O59" s="128"/>
      <c r="Q59" s="130"/>
      <c r="R59" s="130"/>
      <c r="S59" s="130"/>
      <c r="T59" s="130"/>
      <c r="U59" s="130"/>
      <c r="V59" s="130"/>
      <c r="W59" s="130"/>
      <c r="X59" s="130"/>
      <c r="Y59" s="130"/>
      <c r="Z59" s="130"/>
      <c r="AA59" s="130"/>
      <c r="AB59" s="130"/>
      <c r="AC59" s="130"/>
      <c r="AD59" s="130"/>
      <c r="AE59" s="130"/>
      <c r="AF59" s="130"/>
      <c r="AG59" s="130"/>
      <c r="AH59" s="130"/>
      <c r="AI59" s="130"/>
      <c r="AJ59" s="130"/>
      <c r="AM59" s="167"/>
      <c r="AN59" s="168"/>
      <c r="AO59" s="167"/>
      <c r="AP59" s="167"/>
      <c r="AQ59" s="169"/>
    </row>
    <row r="60" spans="1:43" ht="15" customHeight="1">
      <c r="A60" s="128"/>
      <c r="B60" s="128"/>
      <c r="C60" s="128"/>
      <c r="D60" s="128"/>
      <c r="E60" s="128"/>
      <c r="F60" s="128"/>
      <c r="G60" s="128"/>
      <c r="H60" s="128"/>
      <c r="I60" s="128"/>
      <c r="J60" s="128"/>
      <c r="K60" s="128"/>
      <c r="L60" s="128"/>
      <c r="M60" s="128"/>
      <c r="N60" s="128"/>
      <c r="O60" s="128"/>
      <c r="Q60" s="130"/>
      <c r="R60" s="130"/>
      <c r="S60" s="130"/>
      <c r="T60" s="130"/>
      <c r="U60" s="130"/>
      <c r="V60" s="130"/>
      <c r="W60" s="130"/>
      <c r="X60" s="130"/>
      <c r="Y60" s="130"/>
      <c r="Z60" s="130"/>
      <c r="AA60" s="130"/>
      <c r="AB60" s="130"/>
      <c r="AC60" s="130"/>
      <c r="AD60" s="130"/>
      <c r="AE60" s="130"/>
      <c r="AF60" s="130"/>
      <c r="AG60" s="130"/>
      <c r="AH60" s="130"/>
      <c r="AI60" s="130"/>
      <c r="AJ60" s="130"/>
      <c r="AM60" s="167"/>
      <c r="AN60" s="168"/>
      <c r="AO60" s="167"/>
      <c r="AP60" s="167"/>
      <c r="AQ60" s="169"/>
    </row>
    <row r="61" spans="1:43" ht="15.75" thickBot="1">
      <c r="A61" s="128"/>
      <c r="B61" s="128"/>
      <c r="C61" s="128"/>
      <c r="D61" s="128"/>
      <c r="E61" s="128"/>
      <c r="F61" s="128"/>
      <c r="G61" s="128"/>
      <c r="H61" s="128"/>
      <c r="I61" s="128"/>
      <c r="J61" s="128"/>
      <c r="K61" s="128"/>
      <c r="L61" s="128"/>
      <c r="M61" s="128"/>
      <c r="N61" s="128"/>
      <c r="O61" s="128"/>
      <c r="Q61" s="130"/>
      <c r="R61" s="130"/>
      <c r="S61" s="162" t="s">
        <v>521</v>
      </c>
      <c r="T61" s="130"/>
      <c r="U61" s="130"/>
      <c r="V61" s="130"/>
      <c r="W61" s="130"/>
      <c r="X61" s="130"/>
      <c r="Y61" s="130"/>
      <c r="Z61" s="130"/>
      <c r="AA61" s="130"/>
      <c r="AB61" s="130"/>
      <c r="AC61" s="130"/>
      <c r="AD61" s="130"/>
      <c r="AE61" s="130"/>
      <c r="AF61" s="130"/>
      <c r="AG61" s="130"/>
      <c r="AH61" s="130"/>
      <c r="AI61" s="130"/>
      <c r="AJ61" s="130"/>
      <c r="AM61" s="167"/>
      <c r="AN61" s="168"/>
      <c r="AO61" s="167"/>
      <c r="AP61" s="167"/>
      <c r="AQ61" s="169"/>
    </row>
    <row r="62" spans="1:43" ht="30" customHeight="1" thickBot="1">
      <c r="A62" s="128"/>
      <c r="B62" s="128"/>
      <c r="C62" s="128"/>
      <c r="D62" s="128"/>
      <c r="E62" s="128"/>
      <c r="F62" s="128"/>
      <c r="G62" s="128"/>
      <c r="H62" s="128"/>
      <c r="I62" s="128"/>
      <c r="J62" s="128"/>
      <c r="K62" s="128"/>
      <c r="L62" s="128"/>
      <c r="M62" s="128"/>
      <c r="N62" s="128"/>
      <c r="O62" s="128"/>
      <c r="Q62" s="130"/>
      <c r="R62" s="130"/>
      <c r="S62" s="150"/>
      <c r="T62" s="372" t="s">
        <v>266</v>
      </c>
      <c r="U62" s="372"/>
      <c r="V62" s="372"/>
      <c r="W62" s="373"/>
      <c r="X62" s="374" t="s">
        <v>267</v>
      </c>
      <c r="Y62" s="372"/>
      <c r="Z62" s="372"/>
      <c r="AA62" s="373"/>
      <c r="AB62" s="374" t="s">
        <v>268</v>
      </c>
      <c r="AC62" s="372"/>
      <c r="AD62" s="372"/>
      <c r="AE62" s="373"/>
      <c r="AF62" s="130"/>
      <c r="AG62" s="130"/>
      <c r="AH62" s="130"/>
      <c r="AI62" s="130"/>
      <c r="AJ62" s="130"/>
      <c r="AM62" s="167"/>
      <c r="AN62" s="168"/>
      <c r="AO62" s="167"/>
      <c r="AP62" s="167"/>
      <c r="AQ62" s="169"/>
    </row>
    <row r="63" spans="1:43" ht="15" customHeight="1" thickBot="1">
      <c r="A63" s="128"/>
      <c r="B63" s="128"/>
      <c r="C63" s="128"/>
      <c r="D63" s="128"/>
      <c r="E63" s="128"/>
      <c r="F63" s="128"/>
      <c r="G63" s="128"/>
      <c r="H63" s="128"/>
      <c r="I63" s="128"/>
      <c r="J63" s="128"/>
      <c r="K63" s="128"/>
      <c r="L63" s="128"/>
      <c r="M63" s="128"/>
      <c r="N63" s="128"/>
      <c r="O63" s="128"/>
      <c r="Q63" s="130"/>
      <c r="R63" s="130"/>
      <c r="S63" s="151"/>
      <c r="T63" s="376" t="s">
        <v>269</v>
      </c>
      <c r="U63" s="377"/>
      <c r="V63" s="378" t="s">
        <v>125</v>
      </c>
      <c r="W63" s="379"/>
      <c r="X63" s="380" t="s">
        <v>269</v>
      </c>
      <c r="Y63" s="377"/>
      <c r="Z63" s="378" t="s">
        <v>125</v>
      </c>
      <c r="AA63" s="379"/>
      <c r="AB63" s="380" t="s">
        <v>269</v>
      </c>
      <c r="AC63" s="377"/>
      <c r="AD63" s="378" t="s">
        <v>125</v>
      </c>
      <c r="AE63" s="379"/>
      <c r="AF63" s="130"/>
      <c r="AG63" s="130"/>
      <c r="AH63" s="130"/>
      <c r="AI63" s="130"/>
      <c r="AJ63" s="130"/>
      <c r="AM63" s="167"/>
      <c r="AN63" s="168"/>
      <c r="AO63" s="167"/>
      <c r="AP63" s="167"/>
      <c r="AQ63" s="169"/>
    </row>
    <row r="64" spans="1:43" ht="15.75" thickBot="1">
      <c r="A64" s="128"/>
      <c r="B64" s="128"/>
      <c r="C64" s="128"/>
      <c r="D64" s="128"/>
      <c r="E64" s="128"/>
      <c r="F64" s="128"/>
      <c r="G64" s="128"/>
      <c r="H64" s="128"/>
      <c r="I64" s="128"/>
      <c r="J64" s="128"/>
      <c r="K64" s="128"/>
      <c r="L64" s="128"/>
      <c r="M64" s="128"/>
      <c r="N64" s="128"/>
      <c r="O64" s="128"/>
      <c r="Q64" s="130"/>
      <c r="R64" s="130"/>
      <c r="S64" s="151"/>
      <c r="T64" s="152" t="s">
        <v>270</v>
      </c>
      <c r="U64" s="152" t="s">
        <v>271</v>
      </c>
      <c r="V64" s="152" t="s">
        <v>270</v>
      </c>
      <c r="W64" s="153" t="s">
        <v>271</v>
      </c>
      <c r="X64" s="152" t="s">
        <v>270</v>
      </c>
      <c r="Y64" s="152" t="s">
        <v>271</v>
      </c>
      <c r="Z64" s="152" t="s">
        <v>270</v>
      </c>
      <c r="AA64" s="153" t="s">
        <v>271</v>
      </c>
      <c r="AB64" s="152" t="s">
        <v>270</v>
      </c>
      <c r="AC64" s="152" t="s">
        <v>271</v>
      </c>
      <c r="AD64" s="152" t="s">
        <v>270</v>
      </c>
      <c r="AE64" s="153" t="s">
        <v>271</v>
      </c>
      <c r="AF64" s="130"/>
      <c r="AG64" s="130"/>
      <c r="AH64" s="130"/>
      <c r="AI64" s="130"/>
      <c r="AJ64" s="130"/>
      <c r="AM64" s="167"/>
      <c r="AN64" s="168"/>
      <c r="AO64" s="167"/>
      <c r="AP64" s="167"/>
      <c r="AQ64" s="169"/>
    </row>
    <row r="65" spans="1:43" ht="15.75" customHeight="1" thickBot="1">
      <c r="A65" s="128"/>
      <c r="B65" s="128"/>
      <c r="C65" s="128"/>
      <c r="D65" s="128"/>
      <c r="E65" s="128"/>
      <c r="F65" s="128"/>
      <c r="G65" s="128"/>
      <c r="H65" s="128"/>
      <c r="I65" s="128"/>
      <c r="J65" s="128"/>
      <c r="K65" s="128"/>
      <c r="L65" s="128"/>
      <c r="M65" s="128"/>
      <c r="N65" s="128"/>
      <c r="O65" s="128"/>
      <c r="Q65" s="130"/>
      <c r="R65" s="130"/>
      <c r="S65" s="161" t="s">
        <v>272</v>
      </c>
      <c r="T65" s="154">
        <v>120</v>
      </c>
      <c r="U65" s="154">
        <v>38</v>
      </c>
      <c r="V65" s="154">
        <v>90</v>
      </c>
      <c r="W65" s="155">
        <v>38</v>
      </c>
      <c r="X65" s="156">
        <v>160</v>
      </c>
      <c r="Y65" s="157">
        <v>73</v>
      </c>
      <c r="Z65" s="157">
        <v>125</v>
      </c>
      <c r="AA65" s="156">
        <v>68</v>
      </c>
      <c r="AB65" s="156">
        <v>160</v>
      </c>
      <c r="AC65" s="157">
        <v>83</v>
      </c>
      <c r="AD65" s="157">
        <v>125</v>
      </c>
      <c r="AE65" s="156">
        <v>78</v>
      </c>
      <c r="AF65" s="130"/>
      <c r="AG65" s="130"/>
      <c r="AH65" s="130"/>
      <c r="AI65" s="130"/>
      <c r="AJ65" s="130"/>
      <c r="AM65" s="167"/>
      <c r="AN65" s="168"/>
      <c r="AO65" s="167"/>
      <c r="AP65" s="167"/>
      <c r="AQ65" s="169"/>
    </row>
    <row r="66" spans="1:43" ht="15.75" customHeight="1" thickBot="1">
      <c r="A66" s="128"/>
      <c r="B66" s="128"/>
      <c r="C66" s="128"/>
      <c r="D66" s="128"/>
      <c r="E66" s="128"/>
      <c r="F66" s="128"/>
      <c r="G66" s="128"/>
      <c r="H66" s="128"/>
      <c r="I66" s="128"/>
      <c r="J66" s="128"/>
      <c r="K66" s="128"/>
      <c r="L66" s="128"/>
      <c r="M66" s="128"/>
      <c r="N66" s="128"/>
      <c r="O66" s="128"/>
      <c r="Q66" s="130"/>
      <c r="R66" s="130"/>
      <c r="S66" s="160" t="s">
        <v>273</v>
      </c>
      <c r="T66" s="158">
        <v>63</v>
      </c>
      <c r="U66" s="158">
        <v>8</v>
      </c>
      <c r="V66" s="163">
        <v>35</v>
      </c>
      <c r="W66" s="164">
        <v>8</v>
      </c>
      <c r="X66" s="159">
        <v>78</v>
      </c>
      <c r="Y66" s="159">
        <v>18</v>
      </c>
      <c r="Z66" s="165">
        <v>48</v>
      </c>
      <c r="AA66" s="165">
        <v>21</v>
      </c>
      <c r="AB66" s="159">
        <v>135</v>
      </c>
      <c r="AC66" s="159">
        <v>48</v>
      </c>
      <c r="AD66" s="165">
        <v>103</v>
      </c>
      <c r="AE66" s="165">
        <v>46</v>
      </c>
      <c r="AF66" s="130"/>
      <c r="AG66" s="130"/>
      <c r="AH66" s="130"/>
      <c r="AI66" s="130"/>
      <c r="AJ66" s="130"/>
      <c r="AM66" s="167"/>
      <c r="AN66" s="168"/>
      <c r="AO66" s="167"/>
      <c r="AP66" s="167"/>
      <c r="AQ66" s="169"/>
    </row>
    <row r="67" spans="1:43">
      <c r="A67" s="128"/>
      <c r="B67" s="128"/>
      <c r="C67" s="128"/>
      <c r="D67" s="128"/>
      <c r="E67" s="128"/>
      <c r="F67" s="128"/>
      <c r="G67" s="128"/>
      <c r="H67" s="128"/>
      <c r="I67" s="128"/>
      <c r="J67" s="128"/>
      <c r="K67" s="128"/>
      <c r="L67" s="128"/>
      <c r="M67" s="128"/>
      <c r="N67" s="128"/>
      <c r="O67" s="128"/>
      <c r="Q67" s="130"/>
      <c r="R67" s="130"/>
      <c r="S67" s="130"/>
      <c r="T67" s="130"/>
      <c r="U67" s="130"/>
      <c r="V67" s="136"/>
      <c r="W67" s="136"/>
      <c r="X67" s="136"/>
      <c r="Y67" s="136"/>
      <c r="Z67" s="136"/>
      <c r="AA67" s="136"/>
      <c r="AB67" s="130"/>
      <c r="AC67" s="130"/>
      <c r="AD67" s="130"/>
      <c r="AE67" s="130"/>
      <c r="AF67" s="130"/>
      <c r="AG67" s="130"/>
      <c r="AH67" s="130"/>
      <c r="AI67" s="130"/>
      <c r="AJ67" s="130"/>
      <c r="AM67" s="167"/>
      <c r="AN67" s="168"/>
      <c r="AO67" s="167"/>
      <c r="AP67" s="172"/>
      <c r="AQ67" s="169"/>
    </row>
    <row r="68" spans="1:43">
      <c r="A68" s="128"/>
      <c r="B68" s="128"/>
      <c r="C68" s="128"/>
      <c r="D68" s="128"/>
      <c r="E68" s="128"/>
      <c r="F68" s="128"/>
      <c r="G68" s="128"/>
      <c r="H68" s="128"/>
      <c r="I68" s="128"/>
      <c r="J68" s="128"/>
      <c r="K68" s="128"/>
      <c r="L68" s="128"/>
      <c r="M68" s="128"/>
      <c r="N68" s="128"/>
      <c r="O68" s="128"/>
      <c r="Q68" s="130"/>
      <c r="R68" s="130"/>
      <c r="S68" s="130"/>
      <c r="T68" s="130"/>
      <c r="U68" s="130"/>
      <c r="V68" s="130"/>
      <c r="W68" s="130"/>
      <c r="X68" s="130"/>
      <c r="Y68" s="130"/>
      <c r="Z68" s="130"/>
      <c r="AA68" s="130"/>
      <c r="AB68" s="130"/>
      <c r="AC68" s="130"/>
      <c r="AD68" s="130"/>
      <c r="AE68" s="130"/>
      <c r="AF68" s="130"/>
      <c r="AG68" s="130"/>
      <c r="AH68" s="130"/>
      <c r="AI68" s="130"/>
      <c r="AJ68" s="130"/>
    </row>
    <row r="69" spans="1:43">
      <c r="A69" s="128"/>
      <c r="B69" s="128"/>
      <c r="C69" s="128"/>
      <c r="D69" s="128"/>
      <c r="E69" s="128"/>
      <c r="F69" s="128"/>
      <c r="G69" s="128"/>
      <c r="H69" s="128"/>
      <c r="I69" s="128"/>
      <c r="J69" s="128"/>
      <c r="K69" s="128"/>
      <c r="L69" s="128"/>
      <c r="M69" s="128"/>
      <c r="N69" s="128"/>
      <c r="O69" s="128"/>
      <c r="Q69" s="130"/>
      <c r="R69" s="130"/>
      <c r="S69" s="130"/>
      <c r="T69" s="130" t="s">
        <v>520</v>
      </c>
      <c r="U69" s="130"/>
      <c r="V69" s="130"/>
      <c r="W69" s="130"/>
      <c r="X69" s="130"/>
      <c r="Y69" s="130"/>
      <c r="Z69" s="130"/>
      <c r="AA69" s="130"/>
      <c r="AB69" s="130"/>
      <c r="AC69" s="130"/>
      <c r="AD69" s="130"/>
      <c r="AE69" s="130"/>
      <c r="AF69" s="130"/>
      <c r="AG69" s="130"/>
      <c r="AH69" s="130"/>
      <c r="AI69" s="130"/>
      <c r="AJ69" s="130"/>
    </row>
    <row r="70" spans="1:43">
      <c r="A70" s="128"/>
      <c r="B70" s="128"/>
      <c r="C70" s="128"/>
      <c r="D70" s="128"/>
      <c r="E70" s="128"/>
      <c r="F70" s="128"/>
      <c r="G70" s="128"/>
      <c r="H70" s="128"/>
      <c r="I70" s="128"/>
      <c r="J70" s="128"/>
      <c r="K70" s="128"/>
      <c r="L70" s="128"/>
      <c r="M70" s="128"/>
      <c r="N70" s="128"/>
      <c r="O70" s="128"/>
      <c r="Q70" s="130"/>
      <c r="R70" s="130"/>
      <c r="S70" s="130" t="s">
        <v>522</v>
      </c>
      <c r="T70" s="237">
        <f>T51*'CBSA Data'!E68/1000</f>
        <v>0.55758677484959718</v>
      </c>
      <c r="U70" s="130"/>
      <c r="V70" s="130"/>
      <c r="W70" s="130"/>
      <c r="X70" s="130"/>
      <c r="Y70" s="130"/>
      <c r="Z70" s="130"/>
      <c r="AA70" s="130"/>
      <c r="AB70" s="130"/>
      <c r="AC70" s="130"/>
      <c r="AD70" s="130"/>
      <c r="AE70" s="130"/>
      <c r="AF70" s="130"/>
      <c r="AG70" s="130"/>
      <c r="AH70" s="130"/>
      <c r="AI70" s="130"/>
      <c r="AJ70" s="130"/>
    </row>
    <row r="71" spans="1:43">
      <c r="A71" s="128"/>
      <c r="B71" s="128"/>
      <c r="C71" s="128"/>
      <c r="D71" s="128"/>
      <c r="E71" s="128"/>
      <c r="F71" s="128"/>
      <c r="G71" s="128"/>
      <c r="H71" s="128"/>
      <c r="I71" s="128"/>
      <c r="J71" s="128"/>
      <c r="K71" s="128"/>
      <c r="L71" s="128"/>
      <c r="M71" s="128"/>
      <c r="N71" s="128"/>
      <c r="O71" s="128"/>
      <c r="Q71" s="130"/>
      <c r="R71" s="130"/>
      <c r="S71" s="130" t="s">
        <v>523</v>
      </c>
      <c r="T71" s="237">
        <f>AVERAGE(SUM(Z66:AA66)*'CBSA Data'!E68/1000,SUM(X66:Y66)*'CBSA Data'!E68/1000)</f>
        <v>0.9200181785018352</v>
      </c>
      <c r="U71" s="130"/>
      <c r="V71" s="130"/>
      <c r="W71" s="130"/>
      <c r="X71" s="130"/>
      <c r="Y71" s="130"/>
      <c r="Z71" s="130"/>
      <c r="AA71" s="130"/>
      <c r="AB71" s="130"/>
      <c r="AC71" s="130"/>
      <c r="AD71" s="130"/>
      <c r="AE71" s="130"/>
      <c r="AF71" s="130"/>
      <c r="AG71" s="130"/>
      <c r="AH71" s="130"/>
      <c r="AI71" s="130"/>
      <c r="AJ71" s="130"/>
    </row>
    <row r="72" spans="1:43">
      <c r="A72" s="128"/>
      <c r="B72" s="128"/>
      <c r="C72" s="128"/>
      <c r="D72" s="128"/>
      <c r="E72" s="128"/>
      <c r="F72" s="128"/>
      <c r="G72" s="128"/>
      <c r="H72" s="128"/>
      <c r="I72" s="128"/>
      <c r="J72" s="128"/>
      <c r="K72" s="128"/>
      <c r="L72" s="128"/>
      <c r="M72" s="128"/>
      <c r="N72" s="128"/>
      <c r="O72" s="128"/>
      <c r="Q72" s="130"/>
      <c r="R72" s="130"/>
      <c r="S72" s="130" t="s">
        <v>538</v>
      </c>
      <c r="T72" s="237">
        <f>AF200</f>
        <v>0.21606937078365648</v>
      </c>
      <c r="U72" s="130"/>
      <c r="V72" s="130"/>
      <c r="W72" s="130"/>
      <c r="X72" s="130"/>
      <c r="Y72" s="130"/>
      <c r="Z72" s="130"/>
      <c r="AA72" s="130"/>
      <c r="AB72" s="130"/>
      <c r="AC72" s="130"/>
      <c r="AD72" s="130"/>
      <c r="AE72" s="130"/>
      <c r="AF72" s="130"/>
      <c r="AG72" s="130"/>
      <c r="AH72" s="130"/>
      <c r="AI72" s="130"/>
      <c r="AJ72" s="130"/>
    </row>
    <row r="73" spans="1:43">
      <c r="A73" s="128"/>
      <c r="B73" s="128"/>
      <c r="C73" s="128"/>
      <c r="D73" s="128"/>
      <c r="E73" s="128"/>
      <c r="F73" s="128"/>
      <c r="G73" s="128"/>
      <c r="H73" s="128"/>
      <c r="I73" s="128"/>
      <c r="J73" s="128"/>
      <c r="K73" s="128"/>
      <c r="L73" s="128"/>
      <c r="M73" s="128"/>
      <c r="N73" s="128"/>
      <c r="O73" s="128"/>
      <c r="Q73" s="130"/>
      <c r="R73" s="130"/>
      <c r="S73" s="130" t="s">
        <v>529</v>
      </c>
      <c r="T73" s="237">
        <f>SUM(AD66:AE66)*'CBSA Data'!$L$63/1000</f>
        <v>0.50090973001802497</v>
      </c>
      <c r="U73" s="130"/>
      <c r="V73" s="130"/>
      <c r="W73" s="130"/>
      <c r="X73" s="130"/>
      <c r="Y73" s="130"/>
      <c r="Z73" s="130"/>
      <c r="AA73" s="130"/>
      <c r="AB73" s="130"/>
      <c r="AC73" s="130"/>
      <c r="AD73" s="130"/>
      <c r="AE73" s="130"/>
      <c r="AF73" s="130"/>
      <c r="AG73" s="130"/>
      <c r="AH73" s="130"/>
      <c r="AI73" s="130"/>
      <c r="AJ73" s="130"/>
    </row>
    <row r="74" spans="1:43">
      <c r="A74" s="128"/>
      <c r="B74" s="128"/>
      <c r="C74" s="128"/>
      <c r="D74" s="128"/>
      <c r="E74" s="128"/>
      <c r="F74" s="128"/>
      <c r="G74" s="128"/>
      <c r="H74" s="128"/>
      <c r="I74" s="128"/>
      <c r="J74" s="128"/>
      <c r="K74" s="128"/>
      <c r="L74" s="128"/>
      <c r="M74" s="128"/>
      <c r="N74" s="128"/>
      <c r="O74" s="128"/>
      <c r="Q74" s="130"/>
      <c r="R74" s="130"/>
      <c r="S74" s="130"/>
      <c r="T74" s="130"/>
      <c r="U74" s="130"/>
      <c r="V74" s="130"/>
      <c r="W74" s="130"/>
      <c r="X74" s="130"/>
      <c r="Y74" s="130"/>
      <c r="Z74" s="130"/>
      <c r="AA74" s="130"/>
      <c r="AB74" s="130"/>
      <c r="AC74" s="130"/>
      <c r="AD74" s="130"/>
      <c r="AE74" s="130"/>
      <c r="AF74" s="130"/>
      <c r="AG74" s="130"/>
      <c r="AH74" s="130"/>
      <c r="AI74" s="130"/>
      <c r="AJ74" s="130"/>
    </row>
    <row r="75" spans="1:43">
      <c r="A75" s="128"/>
      <c r="B75" s="128"/>
      <c r="C75" s="128"/>
      <c r="D75" s="128"/>
      <c r="E75" s="128"/>
      <c r="F75" s="128"/>
      <c r="G75" s="128"/>
      <c r="H75" s="128"/>
      <c r="I75" s="128"/>
      <c r="J75" s="128"/>
      <c r="K75" s="128"/>
      <c r="L75" s="128"/>
      <c r="M75" s="128"/>
      <c r="N75" s="128"/>
      <c r="O75" s="128"/>
      <c r="Q75" s="130"/>
      <c r="R75" s="130"/>
      <c r="S75" s="130"/>
      <c r="T75" s="130"/>
      <c r="U75" s="130"/>
      <c r="V75" s="130"/>
      <c r="W75" s="130"/>
      <c r="X75" s="130"/>
      <c r="Y75" s="130"/>
      <c r="Z75" s="130"/>
      <c r="AA75" s="130"/>
      <c r="AB75" s="130"/>
      <c r="AC75" s="130"/>
      <c r="AD75" s="130"/>
      <c r="AE75" s="130"/>
      <c r="AF75" s="130"/>
      <c r="AG75" s="130"/>
      <c r="AH75" s="130"/>
      <c r="AI75" s="130"/>
      <c r="AJ75" s="130"/>
    </row>
    <row r="76" spans="1:43">
      <c r="A76" s="128"/>
      <c r="B76" s="128"/>
      <c r="C76" s="128"/>
      <c r="D76" s="128"/>
      <c r="E76" s="128"/>
      <c r="F76" s="128"/>
      <c r="G76" s="128"/>
      <c r="H76" s="128"/>
      <c r="I76" s="128"/>
      <c r="J76" s="128"/>
      <c r="K76" s="128"/>
      <c r="L76" s="128"/>
      <c r="M76" s="128"/>
      <c r="N76" s="128"/>
      <c r="O76" s="128"/>
      <c r="Q76" s="130"/>
      <c r="R76" s="130"/>
      <c r="S76" s="130"/>
      <c r="T76" s="237"/>
      <c r="U76" s="130"/>
      <c r="V76" s="130"/>
      <c r="W76" s="130"/>
      <c r="X76" s="130"/>
      <c r="Y76" s="130"/>
      <c r="Z76" s="130"/>
      <c r="AA76" s="130"/>
      <c r="AB76" s="130"/>
      <c r="AC76" s="130"/>
      <c r="AD76" s="130"/>
      <c r="AE76" s="130"/>
      <c r="AF76" s="130"/>
      <c r="AG76" s="130"/>
      <c r="AH76" s="130"/>
      <c r="AI76" s="130"/>
      <c r="AJ76" s="130"/>
    </row>
    <row r="77" spans="1:43">
      <c r="A77" s="128"/>
      <c r="B77" s="128"/>
      <c r="C77" s="128"/>
      <c r="D77" s="128"/>
      <c r="E77" s="128"/>
      <c r="F77" s="128"/>
      <c r="G77" s="128"/>
      <c r="H77" s="128"/>
      <c r="I77" s="128"/>
      <c r="J77" s="128"/>
      <c r="K77" s="128"/>
      <c r="L77" s="128"/>
      <c r="M77" s="128"/>
      <c r="N77" s="128"/>
      <c r="O77" s="128"/>
      <c r="Q77" s="130"/>
      <c r="R77" s="130"/>
      <c r="S77" s="130"/>
      <c r="T77" s="130"/>
      <c r="U77" s="130"/>
      <c r="V77" s="130"/>
      <c r="W77" s="130"/>
      <c r="X77" s="130"/>
      <c r="Y77" s="130"/>
      <c r="Z77" s="130"/>
      <c r="AA77" s="130"/>
      <c r="AB77" s="130"/>
      <c r="AC77" s="130"/>
      <c r="AD77" s="130"/>
      <c r="AE77" s="130"/>
      <c r="AF77" s="130"/>
      <c r="AG77" s="130"/>
      <c r="AH77" s="130"/>
      <c r="AI77" s="130"/>
      <c r="AJ77" s="130"/>
    </row>
    <row r="78" spans="1:43">
      <c r="A78" s="128"/>
      <c r="B78" s="128"/>
      <c r="C78" s="128"/>
      <c r="D78" s="128"/>
      <c r="E78" s="128"/>
      <c r="F78" s="128"/>
      <c r="G78" s="128"/>
      <c r="H78" s="128"/>
      <c r="I78" s="128"/>
      <c r="J78" s="128"/>
      <c r="K78" s="128"/>
      <c r="L78" s="128"/>
      <c r="M78" s="128"/>
      <c r="N78" s="128"/>
      <c r="O78" s="128"/>
      <c r="Q78" s="130"/>
      <c r="R78" s="130"/>
      <c r="S78" s="130"/>
      <c r="T78" s="130"/>
      <c r="U78" s="130"/>
      <c r="V78" s="130"/>
      <c r="W78" s="130"/>
      <c r="X78" s="130"/>
      <c r="Y78" s="130"/>
      <c r="Z78" s="130"/>
      <c r="AA78" s="130"/>
      <c r="AB78" s="130"/>
      <c r="AC78" s="130"/>
      <c r="AD78" s="130"/>
      <c r="AE78" s="130"/>
      <c r="AF78" s="130"/>
      <c r="AG78" s="130"/>
      <c r="AH78" s="130"/>
      <c r="AI78" s="130"/>
      <c r="AJ78" s="130"/>
    </row>
    <row r="79" spans="1:43">
      <c r="A79" s="128"/>
      <c r="B79" s="128"/>
      <c r="C79" s="128"/>
      <c r="D79" s="128"/>
      <c r="E79" s="128"/>
      <c r="F79" s="128"/>
      <c r="G79" s="128"/>
      <c r="H79" s="128"/>
      <c r="I79" s="128"/>
      <c r="J79" s="128"/>
      <c r="K79" s="128"/>
      <c r="L79" s="128"/>
      <c r="M79" s="128"/>
      <c r="N79" s="128"/>
      <c r="O79" s="128"/>
      <c r="Q79" s="130"/>
      <c r="R79" s="130"/>
      <c r="S79" s="130"/>
      <c r="T79" s="130"/>
      <c r="U79" s="130"/>
      <c r="V79" s="130"/>
      <c r="W79" s="130"/>
      <c r="X79" s="130"/>
      <c r="Y79" s="130"/>
      <c r="Z79" s="130"/>
      <c r="AA79" s="130"/>
      <c r="AB79" s="130"/>
      <c r="AC79" s="130"/>
      <c r="AD79" s="130"/>
      <c r="AE79" s="130"/>
      <c r="AF79" s="130"/>
      <c r="AG79" s="130"/>
      <c r="AH79" s="130"/>
      <c r="AI79" s="130"/>
      <c r="AJ79" s="130"/>
    </row>
    <row r="80" spans="1:43">
      <c r="A80" s="128"/>
      <c r="B80" s="128"/>
      <c r="C80" s="128"/>
      <c r="D80" s="128"/>
      <c r="E80" s="128"/>
      <c r="F80" s="128"/>
      <c r="G80" s="128"/>
      <c r="H80" s="128"/>
      <c r="I80" s="128"/>
      <c r="J80" s="128"/>
      <c r="K80" s="128"/>
      <c r="L80" s="128"/>
      <c r="M80" s="128"/>
      <c r="N80" s="128"/>
      <c r="O80" s="128"/>
      <c r="Q80" s="130"/>
      <c r="R80" s="130"/>
      <c r="S80" s="130"/>
      <c r="T80" s="130"/>
      <c r="U80" s="130"/>
      <c r="V80" s="130"/>
      <c r="W80" s="130"/>
      <c r="X80" s="130"/>
      <c r="Y80" s="130"/>
      <c r="Z80" s="130"/>
      <c r="AA80" s="130"/>
      <c r="AB80" s="130"/>
      <c r="AC80" s="130"/>
      <c r="AD80" s="130"/>
      <c r="AE80" s="130"/>
      <c r="AF80" s="130"/>
      <c r="AG80" s="130"/>
      <c r="AH80" s="130"/>
      <c r="AI80" s="130"/>
      <c r="AJ80" s="130"/>
    </row>
    <row r="81" spans="1:36">
      <c r="A81" s="128"/>
      <c r="B81" s="128"/>
      <c r="C81" s="128"/>
      <c r="D81" s="128"/>
      <c r="E81" s="128"/>
      <c r="F81" s="128"/>
      <c r="G81" s="128"/>
      <c r="H81" s="128"/>
      <c r="I81" s="128"/>
      <c r="J81" s="128"/>
      <c r="K81" s="128"/>
      <c r="L81" s="128"/>
      <c r="M81" s="128"/>
      <c r="N81" s="128"/>
      <c r="O81" s="128"/>
      <c r="Q81" s="130"/>
      <c r="R81" s="130"/>
      <c r="S81" s="130"/>
      <c r="T81" s="130"/>
      <c r="U81" s="130"/>
      <c r="V81" s="130"/>
      <c r="W81" s="130"/>
      <c r="X81" s="130"/>
      <c r="Y81" s="130"/>
      <c r="Z81" s="130"/>
      <c r="AA81" s="130"/>
      <c r="AB81" s="130"/>
      <c r="AC81" s="130"/>
      <c r="AD81" s="130"/>
      <c r="AE81" s="130"/>
      <c r="AF81" s="130"/>
      <c r="AG81" s="130"/>
      <c r="AH81" s="130"/>
      <c r="AI81" s="130"/>
      <c r="AJ81" s="130"/>
    </row>
    <row r="82" spans="1:36">
      <c r="A82" s="128"/>
      <c r="B82" s="128"/>
      <c r="C82" s="128"/>
      <c r="D82" s="128"/>
      <c r="E82" s="128"/>
      <c r="F82" s="128"/>
      <c r="G82" s="128"/>
      <c r="H82" s="128"/>
      <c r="I82" s="128"/>
      <c r="J82" s="128"/>
      <c r="K82" s="128"/>
      <c r="L82" s="128"/>
      <c r="M82" s="128"/>
      <c r="N82" s="128"/>
      <c r="O82" s="128"/>
      <c r="Q82" s="130"/>
      <c r="R82" s="130"/>
      <c r="S82" s="130"/>
      <c r="T82" s="130"/>
      <c r="U82" s="130"/>
      <c r="V82" s="130"/>
      <c r="W82" s="130"/>
      <c r="X82" s="130"/>
      <c r="Y82" s="130"/>
      <c r="Z82" s="130"/>
      <c r="AA82" s="130"/>
      <c r="AB82" s="130"/>
      <c r="AC82" s="130"/>
      <c r="AD82" s="130"/>
      <c r="AE82" s="130"/>
      <c r="AF82" s="130"/>
      <c r="AG82" s="130"/>
      <c r="AH82" s="130"/>
      <c r="AI82" s="130"/>
      <c r="AJ82" s="130"/>
    </row>
    <row r="83" spans="1:36">
      <c r="A83" s="128"/>
      <c r="B83" s="128"/>
      <c r="C83" s="128"/>
      <c r="D83" s="128"/>
      <c r="E83" s="128"/>
      <c r="F83" s="128"/>
      <c r="G83" s="128"/>
      <c r="H83" s="128"/>
      <c r="I83" s="128"/>
      <c r="J83" s="128"/>
      <c r="K83" s="128"/>
      <c r="L83" s="128"/>
      <c r="M83" s="128"/>
      <c r="N83" s="128"/>
      <c r="O83" s="128"/>
      <c r="Q83" s="130"/>
      <c r="R83" s="130"/>
      <c r="S83" s="130"/>
      <c r="T83" s="130"/>
      <c r="U83" s="130"/>
      <c r="V83" s="130"/>
      <c r="W83" s="130"/>
      <c r="X83" s="130"/>
      <c r="Y83" s="130"/>
      <c r="Z83" s="130"/>
      <c r="AA83" s="130"/>
      <c r="AB83" s="130"/>
      <c r="AC83" s="130"/>
      <c r="AD83" s="130"/>
      <c r="AE83" s="130"/>
      <c r="AF83" s="130"/>
      <c r="AG83" s="130"/>
      <c r="AH83" s="130"/>
      <c r="AI83" s="130"/>
      <c r="AJ83" s="130"/>
    </row>
    <row r="84" spans="1:36">
      <c r="A84" s="128"/>
      <c r="B84" s="128"/>
      <c r="C84" s="128"/>
      <c r="D84" s="128"/>
      <c r="E84" s="128"/>
      <c r="F84" s="128"/>
      <c r="G84" s="128"/>
      <c r="H84" s="128"/>
      <c r="I84" s="128"/>
      <c r="J84" s="128"/>
      <c r="K84" s="128"/>
      <c r="L84" s="128"/>
      <c r="M84" s="128"/>
      <c r="N84" s="128"/>
      <c r="O84" s="128"/>
      <c r="Q84" s="130"/>
      <c r="R84" s="130"/>
      <c r="S84" s="130"/>
      <c r="T84" s="130"/>
      <c r="U84" s="130"/>
      <c r="V84" s="130"/>
      <c r="W84" s="130"/>
      <c r="X84" s="130"/>
      <c r="Y84" s="130"/>
      <c r="Z84" s="130"/>
      <c r="AA84" s="130"/>
      <c r="AB84" s="130"/>
      <c r="AC84" s="130"/>
      <c r="AD84" s="130"/>
      <c r="AE84" s="130"/>
      <c r="AF84" s="130"/>
      <c r="AG84" s="130"/>
      <c r="AH84" s="130"/>
      <c r="AI84" s="130"/>
      <c r="AJ84" s="130"/>
    </row>
    <row r="85" spans="1:36">
      <c r="A85" s="128"/>
      <c r="B85" s="128"/>
      <c r="C85" s="128"/>
      <c r="D85" s="128"/>
      <c r="E85" s="128"/>
      <c r="F85" s="128"/>
      <c r="G85" s="128"/>
      <c r="H85" s="128"/>
      <c r="I85" s="128"/>
      <c r="J85" s="128"/>
      <c r="K85" s="128"/>
      <c r="L85" s="128"/>
      <c r="M85" s="128"/>
      <c r="N85" s="128"/>
      <c r="O85" s="128"/>
      <c r="Q85" s="130"/>
      <c r="R85" s="130"/>
      <c r="S85" s="130"/>
      <c r="T85" s="130"/>
      <c r="U85" s="130"/>
      <c r="V85" s="130"/>
      <c r="W85" s="130"/>
      <c r="X85" s="130"/>
      <c r="Y85" s="130"/>
      <c r="Z85" s="130"/>
      <c r="AA85" s="130"/>
      <c r="AB85" s="130"/>
      <c r="AC85" s="130"/>
      <c r="AD85" s="130"/>
      <c r="AE85" s="130"/>
      <c r="AF85" s="130"/>
      <c r="AG85" s="130"/>
      <c r="AH85" s="130"/>
      <c r="AI85" s="130"/>
      <c r="AJ85" s="130"/>
    </row>
    <row r="86" spans="1:36">
      <c r="A86" s="128"/>
      <c r="B86" s="128"/>
      <c r="C86" s="128"/>
      <c r="D86" s="128"/>
      <c r="E86" s="128"/>
      <c r="F86" s="128"/>
      <c r="G86" s="128"/>
      <c r="H86" s="128"/>
      <c r="I86" s="128"/>
      <c r="J86" s="128"/>
      <c r="K86" s="128"/>
      <c r="L86" s="128"/>
      <c r="M86" s="128"/>
      <c r="N86" s="128"/>
      <c r="O86" s="128"/>
      <c r="Q86" s="130"/>
      <c r="R86" s="130"/>
      <c r="S86" s="130"/>
      <c r="T86" s="130"/>
      <c r="U86" s="130"/>
      <c r="V86" s="130"/>
      <c r="W86" s="130"/>
      <c r="X86" s="130"/>
      <c r="Y86" s="130"/>
      <c r="Z86" s="130"/>
      <c r="AA86" s="130"/>
      <c r="AB86" s="130"/>
      <c r="AC86" s="130"/>
      <c r="AD86" s="130"/>
      <c r="AE86" s="130"/>
      <c r="AF86" s="130"/>
      <c r="AG86" s="130"/>
      <c r="AH86" s="130"/>
      <c r="AI86" s="130"/>
      <c r="AJ86" s="130"/>
    </row>
    <row r="87" spans="1:36">
      <c r="A87" s="128"/>
      <c r="B87" s="128"/>
      <c r="C87" s="128"/>
      <c r="D87" s="128"/>
      <c r="E87" s="128"/>
      <c r="F87" s="128"/>
      <c r="G87" s="128"/>
      <c r="H87" s="128"/>
      <c r="I87" s="128"/>
      <c r="J87" s="128"/>
      <c r="K87" s="128"/>
      <c r="L87" s="128"/>
      <c r="M87" s="128"/>
      <c r="N87" s="128"/>
      <c r="O87" s="128"/>
      <c r="Q87" s="130"/>
      <c r="R87" s="130"/>
      <c r="S87" s="130"/>
      <c r="T87" s="130"/>
      <c r="U87" s="130"/>
      <c r="V87" s="130"/>
      <c r="W87" s="130"/>
      <c r="X87" s="130"/>
      <c r="Y87" s="130"/>
      <c r="Z87" s="130"/>
      <c r="AA87" s="130"/>
      <c r="AB87" s="130"/>
      <c r="AC87" s="130"/>
      <c r="AD87" s="130"/>
      <c r="AE87" s="130"/>
      <c r="AF87" s="130"/>
      <c r="AG87" s="130"/>
      <c r="AH87" s="130"/>
      <c r="AI87" s="130"/>
      <c r="AJ87" s="130"/>
    </row>
    <row r="88" spans="1:36">
      <c r="A88" s="128"/>
      <c r="B88" s="128"/>
      <c r="C88" s="128"/>
      <c r="D88" s="128"/>
      <c r="E88" s="128"/>
      <c r="F88" s="128"/>
      <c r="G88" s="128"/>
      <c r="H88" s="128"/>
      <c r="I88" s="128"/>
      <c r="J88" s="128"/>
      <c r="K88" s="128"/>
      <c r="L88" s="128"/>
      <c r="M88" s="128"/>
      <c r="N88" s="128"/>
      <c r="O88" s="128"/>
      <c r="Q88" s="130"/>
      <c r="R88" s="130"/>
      <c r="S88" s="130"/>
      <c r="T88" s="130"/>
      <c r="U88" s="130"/>
      <c r="V88" s="130"/>
      <c r="W88" s="130"/>
      <c r="X88" s="130"/>
      <c r="Y88" s="130"/>
      <c r="Z88" s="130"/>
      <c r="AA88" s="130"/>
      <c r="AB88" s="130"/>
      <c r="AC88" s="130"/>
      <c r="AD88" s="130"/>
      <c r="AE88" s="130"/>
      <c r="AF88" s="130"/>
      <c r="AG88" s="130"/>
      <c r="AH88" s="130"/>
      <c r="AI88" s="130"/>
      <c r="AJ88" s="130"/>
    </row>
    <row r="89" spans="1:36" ht="13.5" thickBot="1">
      <c r="A89" s="128"/>
      <c r="B89" s="128" t="s">
        <v>259</v>
      </c>
      <c r="C89" s="128"/>
      <c r="D89" s="128"/>
      <c r="E89" s="128"/>
      <c r="F89" s="128"/>
      <c r="G89" s="128"/>
      <c r="H89" s="128"/>
      <c r="I89" s="128"/>
      <c r="J89" s="128"/>
      <c r="K89" s="128"/>
      <c r="L89" s="128"/>
      <c r="M89" s="128"/>
      <c r="N89" s="128"/>
      <c r="O89" s="128"/>
      <c r="Q89" s="130"/>
      <c r="R89" s="130"/>
      <c r="S89" s="130"/>
      <c r="T89" s="130"/>
      <c r="U89" s="130"/>
      <c r="V89" s="130"/>
      <c r="W89" s="130"/>
      <c r="X89" s="130"/>
      <c r="Y89" s="130"/>
      <c r="Z89" s="130"/>
      <c r="AA89" s="130"/>
      <c r="AB89" s="130"/>
      <c r="AC89" s="130"/>
      <c r="AD89" s="130"/>
      <c r="AE89" s="130"/>
      <c r="AF89" s="130"/>
      <c r="AG89" s="130"/>
      <c r="AH89" s="130"/>
      <c r="AI89" s="130"/>
      <c r="AJ89" s="130"/>
    </row>
    <row r="90" spans="1:36" ht="15" thickBot="1">
      <c r="A90" s="128"/>
      <c r="B90" s="131"/>
      <c r="C90" s="370" t="s">
        <v>250</v>
      </c>
      <c r="D90" s="370"/>
      <c r="E90" s="370"/>
      <c r="F90" s="370" t="s">
        <v>251</v>
      </c>
      <c r="G90" s="370"/>
      <c r="H90" s="370"/>
      <c r="I90" s="128"/>
      <c r="J90" s="128"/>
      <c r="K90" s="128"/>
      <c r="L90" s="128"/>
      <c r="M90" s="128"/>
      <c r="N90" s="128"/>
      <c r="O90" s="128"/>
      <c r="Q90" s="130"/>
      <c r="R90" s="130"/>
      <c r="S90" s="130"/>
      <c r="T90" s="130"/>
      <c r="U90" s="130"/>
      <c r="V90" s="130"/>
      <c r="W90" s="130"/>
      <c r="X90" s="130"/>
      <c r="Y90" s="130"/>
      <c r="Z90" s="130"/>
      <c r="AA90" s="130"/>
      <c r="AB90" s="130"/>
      <c r="AC90" s="130"/>
      <c r="AD90" s="130"/>
      <c r="AE90" s="130"/>
      <c r="AF90" s="130"/>
      <c r="AG90" s="130"/>
      <c r="AH90" s="130"/>
      <c r="AI90" s="130"/>
      <c r="AJ90" s="130"/>
    </row>
    <row r="91" spans="1:36" ht="39" thickBot="1">
      <c r="A91" s="128"/>
      <c r="B91" s="132"/>
      <c r="C91" s="133" t="s">
        <v>252</v>
      </c>
      <c r="D91" s="133" t="s">
        <v>253</v>
      </c>
      <c r="E91" s="133" t="s">
        <v>254</v>
      </c>
      <c r="F91" s="133" t="s">
        <v>252</v>
      </c>
      <c r="G91" s="133" t="s">
        <v>253</v>
      </c>
      <c r="H91" s="133" t="s">
        <v>254</v>
      </c>
      <c r="I91" s="128"/>
      <c r="J91" s="128"/>
      <c r="K91" s="128"/>
      <c r="L91" s="128"/>
      <c r="M91" s="128"/>
      <c r="N91" s="128"/>
      <c r="O91" s="128"/>
      <c r="Q91" s="130"/>
      <c r="R91" s="130"/>
      <c r="S91" s="130"/>
      <c r="T91" s="130"/>
      <c r="U91" s="130"/>
      <c r="V91" s="130"/>
      <c r="W91" s="130"/>
      <c r="X91" s="130"/>
      <c r="Y91" s="130"/>
      <c r="Z91" s="130"/>
      <c r="AA91" s="130"/>
      <c r="AB91" s="130"/>
      <c r="AC91" s="130"/>
      <c r="AD91" s="130"/>
      <c r="AE91" s="130"/>
      <c r="AF91" s="130"/>
      <c r="AG91" s="130"/>
      <c r="AH91" s="130"/>
      <c r="AI91" s="130"/>
      <c r="AJ91" s="130"/>
    </row>
    <row r="92" spans="1:36" ht="13.5" thickBot="1">
      <c r="A92" s="128"/>
      <c r="B92" s="132" t="s">
        <v>255</v>
      </c>
      <c r="C92" s="134">
        <v>0.23</v>
      </c>
      <c r="D92" s="134">
        <v>0.51</v>
      </c>
      <c r="E92" s="135" t="s">
        <v>256</v>
      </c>
      <c r="F92" s="134">
        <v>0.79</v>
      </c>
      <c r="G92" s="134">
        <v>0.74</v>
      </c>
      <c r="H92" s="135" t="s">
        <v>256</v>
      </c>
      <c r="I92" s="128"/>
      <c r="J92" s="128"/>
      <c r="K92" s="128"/>
      <c r="L92" s="128"/>
      <c r="M92" s="128"/>
      <c r="N92" s="128"/>
      <c r="O92" s="128"/>
      <c r="Q92" s="130"/>
      <c r="R92" s="130"/>
      <c r="S92" s="130"/>
      <c r="T92" s="130"/>
      <c r="U92" s="130"/>
      <c r="V92" s="130"/>
      <c r="W92" s="130"/>
      <c r="X92" s="130"/>
      <c r="Y92" s="130"/>
      <c r="Z92" s="130"/>
      <c r="AA92" s="130"/>
      <c r="AB92" s="130"/>
      <c r="AC92" s="130"/>
      <c r="AD92" s="130"/>
      <c r="AE92" s="130"/>
      <c r="AF92" s="130"/>
      <c r="AG92" s="130"/>
      <c r="AH92" s="130"/>
      <c r="AI92" s="130"/>
      <c r="AJ92" s="130"/>
    </row>
    <row r="93" spans="1:36" ht="13.5" thickBot="1">
      <c r="A93" s="128"/>
      <c r="B93" s="132" t="s">
        <v>257</v>
      </c>
      <c r="C93" s="134">
        <v>0.14000000000000001</v>
      </c>
      <c r="D93" s="134">
        <v>0.23</v>
      </c>
      <c r="E93" s="134">
        <v>0.16</v>
      </c>
      <c r="F93" s="134">
        <v>0.66</v>
      </c>
      <c r="G93" s="134">
        <v>0.7</v>
      </c>
      <c r="H93" s="134">
        <v>0.63</v>
      </c>
      <c r="I93" s="128"/>
      <c r="J93" s="128"/>
      <c r="K93" s="128"/>
      <c r="L93" s="128"/>
      <c r="M93" s="128"/>
      <c r="N93" s="128"/>
      <c r="O93" s="128"/>
      <c r="Q93" s="130"/>
      <c r="R93" s="130"/>
      <c r="S93" s="130"/>
      <c r="T93" s="130"/>
      <c r="U93" s="130"/>
      <c r="V93" s="130"/>
      <c r="W93" s="130"/>
      <c r="X93" s="130"/>
      <c r="Y93" s="130"/>
      <c r="Z93" s="130"/>
      <c r="AA93" s="130"/>
      <c r="AB93" s="130"/>
      <c r="AC93" s="130"/>
      <c r="AD93" s="130"/>
      <c r="AE93" s="130"/>
      <c r="AF93" s="130"/>
      <c r="AG93" s="130"/>
      <c r="AH93" s="130"/>
      <c r="AI93" s="130"/>
      <c r="AJ93" s="130"/>
    </row>
    <row r="94" spans="1:36" ht="13.5" thickBot="1">
      <c r="A94" s="128"/>
      <c r="B94" s="132" t="s">
        <v>258</v>
      </c>
      <c r="C94" s="134">
        <v>0.21</v>
      </c>
      <c r="D94" s="134">
        <v>0.27</v>
      </c>
      <c r="E94" s="134">
        <v>0.27</v>
      </c>
      <c r="F94" s="134">
        <v>0.53</v>
      </c>
      <c r="G94" s="134">
        <v>0.59</v>
      </c>
      <c r="H94" s="134">
        <v>0.59</v>
      </c>
      <c r="I94" s="128"/>
      <c r="J94" s="128"/>
      <c r="K94" s="128"/>
      <c r="L94" s="128"/>
      <c r="M94" s="128"/>
      <c r="N94" s="128"/>
      <c r="O94" s="128"/>
      <c r="Q94" s="130"/>
      <c r="R94" s="130"/>
      <c r="S94" s="130"/>
      <c r="T94" s="130"/>
      <c r="U94" s="130"/>
      <c r="V94" s="130"/>
      <c r="W94" s="130"/>
      <c r="X94" s="130"/>
      <c r="Y94" s="130"/>
      <c r="Z94" s="130"/>
      <c r="AA94" s="130"/>
      <c r="AB94" s="130"/>
      <c r="AC94" s="130"/>
      <c r="AD94" s="130"/>
      <c r="AE94" s="130"/>
      <c r="AF94" s="130"/>
      <c r="AG94" s="130"/>
      <c r="AH94" s="130"/>
      <c r="AI94" s="130"/>
      <c r="AJ94" s="130"/>
    </row>
    <row r="95" spans="1:36">
      <c r="A95" s="128"/>
      <c r="B95" s="128"/>
      <c r="C95" s="128"/>
      <c r="D95" s="128"/>
      <c r="E95" s="128"/>
      <c r="F95" s="128"/>
      <c r="G95" s="128"/>
      <c r="H95" s="128"/>
      <c r="I95" s="128"/>
      <c r="J95" s="128"/>
      <c r="K95" s="128"/>
      <c r="L95" s="128"/>
      <c r="M95" s="128"/>
      <c r="N95" s="128"/>
      <c r="O95" s="128"/>
      <c r="Q95" s="130"/>
      <c r="R95" s="130"/>
      <c r="S95" s="130"/>
      <c r="T95" s="130"/>
      <c r="U95" s="130"/>
      <c r="V95" s="130"/>
      <c r="W95" s="130"/>
      <c r="X95" s="130"/>
      <c r="Y95" s="130"/>
      <c r="Z95" s="130"/>
      <c r="AA95" s="130"/>
      <c r="AB95" s="130"/>
      <c r="AC95" s="130"/>
      <c r="AD95" s="130"/>
      <c r="AE95" s="130"/>
      <c r="AF95" s="130"/>
      <c r="AG95" s="130"/>
      <c r="AH95" s="130"/>
      <c r="AI95" s="130"/>
      <c r="AJ95" s="130"/>
    </row>
    <row r="96" spans="1:36">
      <c r="A96" s="128"/>
      <c r="B96" s="128"/>
      <c r="C96" s="128"/>
      <c r="D96" s="128"/>
      <c r="E96" s="128"/>
      <c r="F96" s="128"/>
      <c r="G96" s="128"/>
      <c r="H96" s="128"/>
      <c r="I96" s="128"/>
      <c r="J96" s="128"/>
      <c r="K96" s="128"/>
      <c r="L96" s="128"/>
      <c r="M96" s="128"/>
      <c r="N96" s="128"/>
      <c r="O96" s="128"/>
      <c r="Q96" s="130"/>
      <c r="R96" s="130"/>
      <c r="S96" s="130"/>
      <c r="T96" s="130"/>
      <c r="U96" s="130"/>
      <c r="V96" s="130"/>
      <c r="W96" s="130"/>
      <c r="X96" s="130"/>
      <c r="Y96" s="130"/>
      <c r="Z96" s="130"/>
      <c r="AA96" s="130"/>
      <c r="AB96" s="130"/>
      <c r="AC96" s="130"/>
      <c r="AD96" s="130"/>
      <c r="AE96" s="130"/>
      <c r="AF96" s="130"/>
      <c r="AG96" s="130"/>
      <c r="AH96" s="130"/>
      <c r="AI96" s="130"/>
      <c r="AJ96" s="130"/>
    </row>
    <row r="97" spans="1:36" ht="13.5" thickBot="1">
      <c r="A97" s="128"/>
      <c r="B97" s="128" t="s">
        <v>260</v>
      </c>
      <c r="C97" s="128"/>
      <c r="D97" s="128"/>
      <c r="E97" s="128"/>
      <c r="F97" s="128"/>
      <c r="G97" s="128"/>
      <c r="H97" s="128"/>
      <c r="I97" s="128"/>
      <c r="J97" s="128"/>
      <c r="K97" s="128"/>
      <c r="L97" s="128"/>
      <c r="M97" s="128"/>
      <c r="N97" s="128"/>
      <c r="O97" s="128"/>
      <c r="Q97" s="130"/>
      <c r="R97" s="130"/>
      <c r="S97" s="130"/>
      <c r="T97" s="130"/>
      <c r="U97" s="130"/>
      <c r="V97" s="130"/>
      <c r="W97" s="130"/>
      <c r="X97" s="130"/>
      <c r="Y97" s="130"/>
      <c r="Z97" s="130"/>
      <c r="AA97" s="130"/>
      <c r="AB97" s="130"/>
      <c r="AC97" s="130"/>
      <c r="AD97" s="130"/>
      <c r="AE97" s="130"/>
      <c r="AF97" s="130"/>
      <c r="AG97" s="130"/>
      <c r="AH97" s="130"/>
      <c r="AI97" s="130"/>
      <c r="AJ97" s="130"/>
    </row>
    <row r="98" spans="1:36" ht="26.25" thickBot="1">
      <c r="A98" s="128"/>
      <c r="B98" s="137"/>
      <c r="C98" s="138" t="s">
        <v>255</v>
      </c>
      <c r="D98" s="138" t="s">
        <v>257</v>
      </c>
      <c r="E98" s="138" t="s">
        <v>258</v>
      </c>
      <c r="F98" s="128"/>
      <c r="G98" s="128"/>
      <c r="H98" s="128"/>
      <c r="I98" s="128"/>
      <c r="J98" s="128"/>
      <c r="K98" s="128"/>
      <c r="L98" s="128"/>
      <c r="M98" s="128"/>
      <c r="N98" s="128"/>
      <c r="O98" s="128"/>
      <c r="Q98" s="130"/>
      <c r="R98" s="130"/>
      <c r="S98" s="130"/>
      <c r="T98" s="130"/>
      <c r="U98" s="130"/>
      <c r="V98" s="130"/>
      <c r="W98" s="130"/>
      <c r="X98" s="130"/>
      <c r="Y98" s="130"/>
      <c r="Z98" s="130"/>
      <c r="AA98" s="130"/>
      <c r="AB98" s="130"/>
      <c r="AC98" s="130"/>
      <c r="AD98" s="130"/>
      <c r="AE98" s="130"/>
      <c r="AF98" s="130"/>
      <c r="AG98" s="130"/>
      <c r="AH98" s="130"/>
      <c r="AI98" s="130"/>
      <c r="AJ98" s="130"/>
    </row>
    <row r="99" spans="1:36">
      <c r="A99" s="128"/>
      <c r="B99" s="139" t="s">
        <v>261</v>
      </c>
      <c r="C99" s="140">
        <v>0.41</v>
      </c>
      <c r="D99" s="140">
        <v>0.35</v>
      </c>
      <c r="E99" s="140">
        <v>0.32</v>
      </c>
      <c r="F99" s="128"/>
      <c r="G99" s="128"/>
      <c r="H99" s="128"/>
      <c r="I99" s="128"/>
      <c r="J99" s="128"/>
      <c r="K99" s="128"/>
      <c r="L99" s="128"/>
      <c r="M99" s="128"/>
      <c r="N99" s="128"/>
      <c r="O99" s="128"/>
      <c r="Q99" s="130"/>
      <c r="R99" s="130"/>
      <c r="S99" s="130"/>
      <c r="T99" s="130"/>
      <c r="U99" s="130"/>
      <c r="V99" s="130"/>
      <c r="W99" s="130"/>
      <c r="X99" s="130"/>
      <c r="Y99" s="130"/>
      <c r="Z99" s="130"/>
      <c r="AA99" s="130"/>
      <c r="AB99" s="130"/>
      <c r="AC99" s="130"/>
      <c r="AD99" s="130"/>
      <c r="AE99" s="130"/>
      <c r="AF99" s="130"/>
      <c r="AG99" s="130"/>
      <c r="AH99" s="130"/>
      <c r="AI99" s="130"/>
      <c r="AJ99" s="130"/>
    </row>
    <row r="100" spans="1:36">
      <c r="A100" s="128"/>
      <c r="B100" s="139" t="s">
        <v>253</v>
      </c>
      <c r="C100" s="140">
        <v>0.59</v>
      </c>
      <c r="D100" s="140">
        <v>0.39</v>
      </c>
      <c r="E100" s="140">
        <v>0.36</v>
      </c>
      <c r="F100" s="128"/>
      <c r="G100" s="128"/>
      <c r="H100" s="128"/>
      <c r="I100" s="128"/>
      <c r="J100" s="128"/>
      <c r="K100" s="128"/>
      <c r="L100" s="128"/>
      <c r="M100" s="128"/>
      <c r="N100" s="128"/>
      <c r="O100" s="128"/>
      <c r="Q100" s="130"/>
      <c r="R100" s="130"/>
      <c r="S100" s="130"/>
      <c r="T100" s="130"/>
      <c r="U100" s="130"/>
      <c r="V100" s="130"/>
      <c r="W100" s="130"/>
      <c r="X100" s="130"/>
      <c r="Y100" s="130"/>
      <c r="Z100" s="130"/>
      <c r="AA100" s="130"/>
      <c r="AB100" s="130"/>
      <c r="AC100" s="130"/>
      <c r="AD100" s="130"/>
      <c r="AE100" s="130"/>
      <c r="AF100" s="130"/>
      <c r="AG100" s="130"/>
      <c r="AH100" s="130"/>
      <c r="AI100" s="130"/>
      <c r="AJ100" s="130"/>
    </row>
    <row r="101" spans="1:36" ht="13.5" thickBot="1">
      <c r="A101" s="128"/>
      <c r="B101" s="141" t="s">
        <v>254</v>
      </c>
      <c r="C101" s="142" t="s">
        <v>256</v>
      </c>
      <c r="D101" s="143">
        <v>0.35</v>
      </c>
      <c r="E101" s="143">
        <v>0.37</v>
      </c>
      <c r="F101" s="128"/>
      <c r="G101" s="128"/>
      <c r="H101" s="128"/>
      <c r="I101" s="128"/>
      <c r="J101" s="128"/>
      <c r="K101" s="128"/>
      <c r="L101" s="128"/>
      <c r="M101" s="128"/>
      <c r="N101" s="128"/>
      <c r="O101" s="128"/>
      <c r="Q101" s="130"/>
      <c r="R101" s="130"/>
      <c r="S101" s="130"/>
      <c r="T101" s="130"/>
      <c r="U101" s="130"/>
      <c r="V101" s="130"/>
      <c r="W101" s="130"/>
      <c r="X101" s="130"/>
      <c r="Y101" s="130"/>
      <c r="Z101" s="130"/>
      <c r="AA101" s="130"/>
      <c r="AB101" s="130"/>
      <c r="AC101" s="130"/>
      <c r="AD101" s="130"/>
      <c r="AE101" s="130"/>
      <c r="AF101" s="130"/>
      <c r="AG101" s="130"/>
      <c r="AH101" s="130"/>
      <c r="AI101" s="130"/>
      <c r="AJ101" s="130"/>
    </row>
    <row r="102" spans="1:36">
      <c r="A102" s="128"/>
      <c r="B102" s="128"/>
      <c r="C102" s="128"/>
      <c r="D102" s="128"/>
      <c r="E102" s="128"/>
      <c r="F102" s="128"/>
      <c r="G102" s="128"/>
      <c r="H102" s="128"/>
      <c r="I102" s="128"/>
      <c r="J102" s="128"/>
      <c r="K102" s="128"/>
      <c r="L102" s="128"/>
      <c r="M102" s="128"/>
      <c r="N102" s="128"/>
      <c r="O102" s="128"/>
      <c r="Q102" s="130"/>
      <c r="R102" s="130"/>
      <c r="S102" s="130"/>
      <c r="T102" s="130"/>
      <c r="U102" s="130"/>
      <c r="V102" s="130"/>
      <c r="W102" s="130"/>
      <c r="X102" s="130"/>
      <c r="Y102" s="130"/>
      <c r="Z102" s="130"/>
      <c r="AA102" s="130"/>
      <c r="AB102" s="130"/>
      <c r="AC102" s="130"/>
      <c r="AD102" s="130"/>
      <c r="AE102" s="130"/>
      <c r="AF102" s="130"/>
      <c r="AG102" s="130"/>
      <c r="AH102" s="130"/>
      <c r="AI102" s="130"/>
      <c r="AJ102" s="130"/>
    </row>
    <row r="103" spans="1:36">
      <c r="A103" s="128"/>
      <c r="B103" s="128"/>
      <c r="C103" s="128"/>
      <c r="D103" s="128"/>
      <c r="E103" s="128"/>
      <c r="F103" s="128"/>
      <c r="G103" s="128"/>
      <c r="H103" s="128"/>
      <c r="I103" s="128"/>
      <c r="J103" s="128"/>
      <c r="K103" s="128"/>
      <c r="L103" s="128"/>
      <c r="M103" s="128"/>
      <c r="N103" s="128"/>
      <c r="O103" s="128"/>
      <c r="Q103" s="130"/>
      <c r="R103" s="130"/>
      <c r="S103" s="130"/>
      <c r="T103" s="130"/>
      <c r="U103" s="130"/>
      <c r="V103" s="130"/>
      <c r="W103" s="130"/>
      <c r="X103" s="130"/>
      <c r="Y103" s="130"/>
      <c r="Z103" s="130"/>
      <c r="AA103" s="130"/>
      <c r="AB103" s="130"/>
      <c r="AC103" s="130"/>
      <c r="AD103" s="130"/>
      <c r="AE103" s="130"/>
      <c r="AF103" s="130"/>
      <c r="AG103" s="130"/>
      <c r="AH103" s="130"/>
      <c r="AI103" s="130"/>
      <c r="AJ103" s="130"/>
    </row>
    <row r="104" spans="1:36">
      <c r="A104" s="128"/>
      <c r="B104" s="128"/>
      <c r="C104" s="128"/>
      <c r="D104" s="128"/>
      <c r="E104" s="128"/>
      <c r="F104" s="128"/>
      <c r="G104" s="128"/>
      <c r="H104" s="128"/>
      <c r="I104" s="128"/>
      <c r="J104" s="128"/>
      <c r="K104" s="128"/>
      <c r="L104" s="128"/>
      <c r="M104" s="128"/>
      <c r="N104" s="128"/>
      <c r="O104" s="128"/>
      <c r="Q104" s="130"/>
      <c r="R104" s="130"/>
      <c r="S104" s="130"/>
      <c r="T104" s="130"/>
      <c r="U104" s="130"/>
      <c r="V104" s="130"/>
      <c r="W104" s="130"/>
      <c r="X104" s="130"/>
      <c r="Y104" s="130"/>
      <c r="Z104" s="130"/>
      <c r="AA104" s="130"/>
      <c r="AB104" s="130"/>
      <c r="AC104" s="130"/>
      <c r="AD104" s="130"/>
      <c r="AE104" s="130"/>
      <c r="AF104" s="130"/>
      <c r="AG104" s="130"/>
      <c r="AH104" s="130"/>
      <c r="AI104" s="130"/>
      <c r="AJ104" s="130"/>
    </row>
    <row r="105" spans="1:36">
      <c r="A105" s="128"/>
      <c r="B105" s="128"/>
      <c r="C105" s="128"/>
      <c r="D105" s="128"/>
      <c r="E105" s="128"/>
      <c r="F105" s="128"/>
      <c r="G105" s="128"/>
      <c r="H105" s="128"/>
      <c r="I105" s="128"/>
      <c r="J105" s="128"/>
      <c r="K105" s="128"/>
      <c r="L105" s="128"/>
      <c r="M105" s="128"/>
      <c r="N105" s="128"/>
      <c r="O105" s="128"/>
      <c r="Q105" s="130"/>
      <c r="R105" s="130"/>
      <c r="S105" s="130"/>
      <c r="T105" s="130"/>
      <c r="U105" s="130"/>
      <c r="V105" s="130"/>
      <c r="W105" s="130"/>
      <c r="X105" s="130"/>
      <c r="Y105" s="130"/>
      <c r="Z105" s="130"/>
      <c r="AA105" s="130"/>
      <c r="AB105" s="130"/>
      <c r="AC105" s="130"/>
      <c r="AD105" s="130"/>
      <c r="AE105" s="130"/>
      <c r="AF105" s="130"/>
      <c r="AG105" s="130"/>
      <c r="AH105" s="130"/>
      <c r="AI105" s="130"/>
      <c r="AJ105" s="130"/>
    </row>
    <row r="106" spans="1:36">
      <c r="A106" s="128"/>
      <c r="B106" s="128"/>
      <c r="C106" s="128"/>
      <c r="D106" s="128"/>
      <c r="E106" s="128"/>
      <c r="F106" s="128"/>
      <c r="G106" s="128"/>
      <c r="H106" s="128"/>
      <c r="I106" s="128"/>
      <c r="J106" s="128"/>
      <c r="K106" s="128"/>
      <c r="L106" s="128"/>
      <c r="M106" s="128"/>
      <c r="N106" s="128"/>
      <c r="O106" s="128"/>
      <c r="Q106" s="130"/>
      <c r="R106" s="130"/>
      <c r="S106" s="130"/>
      <c r="T106" s="130"/>
      <c r="U106" s="130"/>
      <c r="V106" s="130"/>
      <c r="W106" s="130"/>
      <c r="X106" s="130"/>
      <c r="Y106" s="130"/>
      <c r="Z106" s="130"/>
      <c r="AA106" s="130"/>
      <c r="AB106" s="130"/>
      <c r="AC106" s="130"/>
      <c r="AD106" s="130"/>
      <c r="AE106" s="130"/>
      <c r="AF106" s="130"/>
      <c r="AG106" s="130"/>
      <c r="AH106" s="130"/>
      <c r="AI106" s="130"/>
      <c r="AJ106" s="130"/>
    </row>
    <row r="107" spans="1:36">
      <c r="A107" s="128"/>
      <c r="B107" s="128"/>
      <c r="C107" s="128"/>
      <c r="D107" s="128"/>
      <c r="E107" s="128"/>
      <c r="F107" s="128"/>
      <c r="G107" s="128"/>
      <c r="H107" s="128"/>
      <c r="I107" s="128"/>
      <c r="J107" s="128"/>
      <c r="K107" s="128"/>
      <c r="L107" s="128"/>
      <c r="M107" s="128"/>
      <c r="N107" s="128"/>
      <c r="O107" s="128"/>
      <c r="Q107" s="130"/>
      <c r="R107" s="130"/>
      <c r="S107" s="130"/>
      <c r="T107" s="130"/>
      <c r="U107" s="130"/>
      <c r="V107" s="130"/>
      <c r="W107" s="130"/>
      <c r="X107" s="130"/>
      <c r="Y107" s="130"/>
      <c r="Z107" s="130"/>
      <c r="AA107" s="130"/>
      <c r="AB107" s="130"/>
      <c r="AC107" s="130"/>
      <c r="AD107" s="130"/>
      <c r="AE107" s="130"/>
      <c r="AF107" s="130"/>
      <c r="AG107" s="130"/>
      <c r="AH107" s="130"/>
      <c r="AI107" s="130"/>
      <c r="AJ107" s="130"/>
    </row>
    <row r="108" spans="1:36">
      <c r="A108" s="128"/>
      <c r="B108" s="128"/>
      <c r="C108" s="128"/>
      <c r="D108" s="128"/>
      <c r="E108" s="128"/>
      <c r="F108" s="128"/>
      <c r="G108" s="128"/>
      <c r="H108" s="128"/>
      <c r="I108" s="128"/>
      <c r="J108" s="128"/>
      <c r="K108" s="128"/>
      <c r="L108" s="128"/>
      <c r="M108" s="128"/>
      <c r="N108" s="128"/>
      <c r="O108" s="128"/>
      <c r="Q108" s="130"/>
      <c r="R108" s="130"/>
      <c r="S108" s="130"/>
      <c r="T108" s="130"/>
      <c r="U108" s="130"/>
      <c r="V108" s="130"/>
      <c r="W108" s="130"/>
      <c r="X108" s="130"/>
      <c r="Y108" s="130"/>
      <c r="Z108" s="130"/>
      <c r="AA108" s="130"/>
      <c r="AB108" s="130"/>
      <c r="AC108" s="130"/>
      <c r="AD108" s="130"/>
      <c r="AE108" s="130"/>
      <c r="AF108" s="130"/>
      <c r="AG108" s="130"/>
      <c r="AH108" s="130"/>
      <c r="AI108" s="130"/>
      <c r="AJ108" s="130"/>
    </row>
    <row r="109" spans="1:36">
      <c r="A109" s="128"/>
      <c r="B109" s="128"/>
      <c r="C109" s="128"/>
      <c r="D109" s="128"/>
      <c r="E109" s="128"/>
      <c r="F109" s="128"/>
      <c r="G109" s="128"/>
      <c r="H109" s="128"/>
      <c r="I109" s="128"/>
      <c r="J109" s="128"/>
      <c r="K109" s="128"/>
      <c r="L109" s="128"/>
      <c r="M109" s="128"/>
      <c r="N109" s="128"/>
      <c r="O109" s="128"/>
      <c r="Q109" s="130"/>
      <c r="R109" s="130"/>
      <c r="S109" s="130"/>
      <c r="T109" s="130"/>
      <c r="U109" s="130"/>
      <c r="V109" s="130"/>
      <c r="W109" s="130"/>
      <c r="X109" s="130"/>
      <c r="Y109" s="130"/>
      <c r="Z109" s="130"/>
      <c r="AA109" s="130"/>
      <c r="AB109" s="130"/>
      <c r="AC109" s="130"/>
      <c r="AD109" s="130"/>
      <c r="AE109" s="130"/>
      <c r="AF109" s="130"/>
      <c r="AG109" s="130"/>
      <c r="AH109" s="130"/>
      <c r="AI109" s="130"/>
      <c r="AJ109" s="130"/>
    </row>
    <row r="110" spans="1:36">
      <c r="A110" s="128"/>
      <c r="B110" s="128"/>
      <c r="C110" s="128"/>
      <c r="D110" s="128"/>
      <c r="E110" s="128"/>
      <c r="F110" s="128"/>
      <c r="G110" s="128"/>
      <c r="H110" s="128"/>
      <c r="I110" s="128"/>
      <c r="J110" s="128"/>
      <c r="K110" s="128"/>
      <c r="L110" s="128"/>
      <c r="M110" s="128"/>
      <c r="N110" s="128"/>
      <c r="O110" s="128"/>
      <c r="Q110" s="130"/>
      <c r="R110" s="130"/>
      <c r="S110" s="130"/>
      <c r="T110" s="130"/>
      <c r="U110" s="130"/>
      <c r="V110" s="130"/>
      <c r="W110" s="130"/>
      <c r="X110" s="130"/>
      <c r="Y110" s="130"/>
      <c r="Z110" s="130"/>
      <c r="AA110" s="130"/>
      <c r="AB110" s="130"/>
      <c r="AC110" s="130"/>
      <c r="AD110" s="130"/>
      <c r="AE110" s="130"/>
      <c r="AF110" s="130"/>
      <c r="AG110" s="130"/>
      <c r="AH110" s="130"/>
      <c r="AI110" s="130"/>
      <c r="AJ110" s="130"/>
    </row>
    <row r="111" spans="1:36">
      <c r="A111" s="128"/>
      <c r="B111" s="128"/>
      <c r="C111" s="128"/>
      <c r="D111" s="128"/>
      <c r="E111" s="128"/>
      <c r="F111" s="128"/>
      <c r="G111" s="128"/>
      <c r="H111" s="128"/>
      <c r="I111" s="128"/>
      <c r="J111" s="128"/>
      <c r="K111" s="128"/>
      <c r="L111" s="128"/>
      <c r="M111" s="128"/>
      <c r="N111" s="128"/>
      <c r="O111" s="128"/>
      <c r="Q111" s="130"/>
      <c r="R111" s="130"/>
      <c r="S111" s="130"/>
      <c r="T111" s="130"/>
      <c r="U111" s="130"/>
      <c r="V111" s="130"/>
      <c r="W111" s="130"/>
      <c r="X111" s="130"/>
      <c r="Y111" s="130"/>
      <c r="Z111" s="130"/>
      <c r="AA111" s="130"/>
      <c r="AB111" s="130"/>
      <c r="AC111" s="130"/>
      <c r="AD111" s="130"/>
      <c r="AE111" s="130"/>
      <c r="AF111" s="130"/>
      <c r="AG111" s="130"/>
      <c r="AH111" s="130"/>
      <c r="AI111" s="130"/>
      <c r="AJ111" s="130"/>
    </row>
    <row r="112" spans="1:36">
      <c r="A112" s="128"/>
      <c r="B112" s="128"/>
      <c r="C112" s="128"/>
      <c r="D112" s="128"/>
      <c r="E112" s="128"/>
      <c r="F112" s="128"/>
      <c r="G112" s="128"/>
      <c r="H112" s="128"/>
      <c r="I112" s="128"/>
      <c r="J112" s="128"/>
      <c r="K112" s="128"/>
      <c r="L112" s="128"/>
      <c r="M112" s="128"/>
      <c r="N112" s="128"/>
      <c r="O112" s="128"/>
      <c r="Q112" s="130"/>
      <c r="R112" s="130"/>
      <c r="S112" s="130"/>
      <c r="T112" s="130"/>
      <c r="U112" s="130"/>
      <c r="V112" s="130"/>
      <c r="W112" s="130"/>
      <c r="X112" s="130"/>
      <c r="Y112" s="130"/>
      <c r="Z112" s="130"/>
      <c r="AA112" s="130"/>
      <c r="AB112" s="130"/>
      <c r="AC112" s="130"/>
      <c r="AD112" s="130"/>
      <c r="AE112" s="130"/>
      <c r="AF112" s="130"/>
      <c r="AG112" s="130"/>
      <c r="AH112" s="130"/>
      <c r="AI112" s="130"/>
      <c r="AJ112" s="130"/>
    </row>
    <row r="113" spans="1:36">
      <c r="A113" s="128"/>
      <c r="B113" s="128"/>
      <c r="C113" s="128"/>
      <c r="D113" s="128"/>
      <c r="E113" s="128"/>
      <c r="F113" s="128"/>
      <c r="G113" s="128"/>
      <c r="H113" s="128"/>
      <c r="I113" s="128"/>
      <c r="J113" s="128"/>
      <c r="K113" s="128"/>
      <c r="L113" s="128"/>
      <c r="M113" s="128"/>
      <c r="N113" s="128"/>
      <c r="O113" s="128"/>
      <c r="Q113" s="130"/>
      <c r="R113" s="130"/>
      <c r="S113" s="130"/>
      <c r="T113" s="130"/>
      <c r="U113" s="130"/>
      <c r="V113" s="130"/>
      <c r="W113" s="130"/>
      <c r="X113" s="130"/>
      <c r="Y113" s="130"/>
      <c r="Z113" s="130"/>
      <c r="AA113" s="130"/>
      <c r="AB113" s="130"/>
      <c r="AC113" s="130"/>
      <c r="AD113" s="130"/>
      <c r="AE113" s="130"/>
      <c r="AF113" s="130"/>
      <c r="AG113" s="130"/>
      <c r="AH113" s="130"/>
      <c r="AI113" s="130"/>
      <c r="AJ113" s="130"/>
    </row>
    <row r="114" spans="1:36">
      <c r="A114" s="128"/>
      <c r="B114" s="128"/>
      <c r="C114" s="128"/>
      <c r="D114" s="128"/>
      <c r="E114" s="128"/>
      <c r="F114" s="128"/>
      <c r="G114" s="128"/>
      <c r="H114" s="128"/>
      <c r="I114" s="128"/>
      <c r="J114" s="128"/>
      <c r="K114" s="128"/>
      <c r="L114" s="128"/>
      <c r="M114" s="128"/>
      <c r="N114" s="128"/>
      <c r="O114" s="128"/>
      <c r="Q114" s="130"/>
      <c r="R114" s="130"/>
      <c r="S114" s="130"/>
      <c r="T114" s="130"/>
      <c r="U114" s="130"/>
      <c r="V114" s="130"/>
      <c r="W114" s="130"/>
      <c r="X114" s="130"/>
      <c r="Y114" s="130"/>
      <c r="Z114" s="130"/>
      <c r="AA114" s="130"/>
      <c r="AB114" s="130"/>
      <c r="AC114" s="130"/>
      <c r="AD114" s="130"/>
      <c r="AE114" s="130"/>
      <c r="AF114" s="130"/>
      <c r="AG114" s="130"/>
      <c r="AH114" s="130"/>
      <c r="AI114" s="130"/>
      <c r="AJ114" s="130"/>
    </row>
    <row r="115" spans="1:36">
      <c r="A115" s="128"/>
      <c r="B115" s="128"/>
      <c r="C115" s="128"/>
      <c r="D115" s="128"/>
      <c r="E115" s="128"/>
      <c r="F115" s="128"/>
      <c r="G115" s="128"/>
      <c r="H115" s="128"/>
      <c r="I115" s="128"/>
      <c r="J115" s="128"/>
      <c r="K115" s="128"/>
      <c r="L115" s="128"/>
      <c r="M115" s="128"/>
      <c r="N115" s="128"/>
      <c r="O115" s="128"/>
      <c r="Q115" s="130"/>
      <c r="R115" s="130"/>
      <c r="S115" s="130"/>
      <c r="T115" s="130"/>
      <c r="U115" s="130"/>
      <c r="V115" s="130"/>
      <c r="W115" s="130"/>
      <c r="X115" s="130"/>
      <c r="Y115" s="130"/>
      <c r="Z115" s="130"/>
      <c r="AA115" s="130"/>
      <c r="AB115" s="130"/>
      <c r="AC115" s="130"/>
      <c r="AD115" s="130"/>
      <c r="AE115" s="130"/>
      <c r="AF115" s="130"/>
      <c r="AG115" s="130"/>
      <c r="AH115" s="130"/>
      <c r="AI115" s="130"/>
      <c r="AJ115" s="130"/>
    </row>
    <row r="116" spans="1:36">
      <c r="A116" s="128"/>
      <c r="B116" s="128"/>
      <c r="C116" s="128"/>
      <c r="D116" s="128"/>
      <c r="E116" s="128"/>
      <c r="F116" s="128"/>
      <c r="G116" s="128"/>
      <c r="H116" s="128"/>
      <c r="I116" s="128"/>
      <c r="J116" s="128"/>
      <c r="K116" s="128"/>
      <c r="L116" s="128"/>
      <c r="M116" s="128"/>
      <c r="N116" s="128"/>
      <c r="O116" s="128"/>
      <c r="Q116" s="130"/>
      <c r="R116" s="130"/>
      <c r="S116" s="130"/>
      <c r="T116" s="130"/>
      <c r="U116" s="130"/>
      <c r="V116" s="130"/>
      <c r="W116" s="130"/>
      <c r="X116" s="130"/>
      <c r="Y116" s="130"/>
      <c r="Z116" s="130"/>
      <c r="AA116" s="130"/>
      <c r="AB116" s="130"/>
      <c r="AC116" s="130"/>
      <c r="AD116" s="130"/>
      <c r="AE116" s="130"/>
      <c r="AF116" s="130"/>
      <c r="AG116" s="130"/>
      <c r="AH116" s="130"/>
      <c r="AI116" s="130"/>
      <c r="AJ116" s="130"/>
    </row>
    <row r="117" spans="1:36">
      <c r="A117" s="128"/>
      <c r="B117" s="128"/>
      <c r="C117" s="128"/>
      <c r="D117" s="128"/>
      <c r="E117" s="128"/>
      <c r="F117" s="128"/>
      <c r="G117" s="128"/>
      <c r="H117" s="128"/>
      <c r="I117" s="128"/>
      <c r="J117" s="128"/>
      <c r="K117" s="128"/>
      <c r="L117" s="128"/>
      <c r="M117" s="128"/>
      <c r="N117" s="128"/>
      <c r="O117" s="128"/>
      <c r="Q117" s="130"/>
      <c r="R117" s="130"/>
      <c r="S117" s="130"/>
      <c r="T117" s="130"/>
      <c r="U117" s="130"/>
      <c r="V117" s="130"/>
      <c r="W117" s="130"/>
      <c r="X117" s="130"/>
      <c r="Y117" s="130"/>
      <c r="Z117" s="130"/>
      <c r="AA117" s="130"/>
      <c r="AB117" s="130"/>
      <c r="AC117" s="130"/>
      <c r="AD117" s="130"/>
      <c r="AE117" s="130"/>
      <c r="AF117" s="130"/>
      <c r="AG117" s="130"/>
      <c r="AH117" s="130"/>
      <c r="AI117" s="130"/>
      <c r="AJ117" s="130"/>
    </row>
    <row r="118" spans="1:36">
      <c r="A118" s="128"/>
      <c r="B118" s="128"/>
      <c r="C118" s="128"/>
      <c r="D118" s="128"/>
      <c r="E118" s="128"/>
      <c r="F118" s="128"/>
      <c r="G118" s="128"/>
      <c r="H118" s="128"/>
      <c r="I118" s="128"/>
      <c r="J118" s="128"/>
      <c r="K118" s="128"/>
      <c r="L118" s="128"/>
      <c r="M118" s="128"/>
      <c r="N118" s="128"/>
      <c r="O118" s="128"/>
      <c r="Q118" s="130"/>
      <c r="R118" s="130"/>
      <c r="S118" s="130"/>
      <c r="T118" s="130"/>
      <c r="U118" s="130"/>
      <c r="V118" s="130"/>
      <c r="W118" s="130"/>
      <c r="X118" s="130"/>
      <c r="Y118" s="130"/>
      <c r="Z118" s="130"/>
      <c r="AA118" s="130"/>
      <c r="AB118" s="130"/>
      <c r="AC118" s="130"/>
      <c r="AD118" s="130"/>
      <c r="AE118" s="130"/>
      <c r="AF118" s="130"/>
      <c r="AG118" s="130"/>
      <c r="AH118" s="130"/>
      <c r="AI118" s="130"/>
      <c r="AJ118" s="130"/>
    </row>
    <row r="119" spans="1:36">
      <c r="A119" s="128"/>
      <c r="B119" s="128"/>
      <c r="C119" s="128"/>
      <c r="D119" s="128"/>
      <c r="E119" s="128"/>
      <c r="F119" s="128"/>
      <c r="G119" s="128"/>
      <c r="H119" s="128"/>
      <c r="I119" s="128"/>
      <c r="J119" s="128"/>
      <c r="K119" s="128"/>
      <c r="L119" s="128"/>
      <c r="M119" s="128"/>
      <c r="N119" s="128"/>
      <c r="O119" s="128"/>
      <c r="Q119" s="130"/>
      <c r="R119" s="130"/>
      <c r="S119" s="130"/>
      <c r="T119" s="130"/>
      <c r="U119" s="130"/>
      <c r="V119" s="130"/>
      <c r="W119" s="130"/>
      <c r="X119" s="130"/>
      <c r="Y119" s="130"/>
      <c r="Z119" s="130"/>
      <c r="AA119" s="130"/>
      <c r="AB119" s="130"/>
      <c r="AC119" s="130"/>
      <c r="AD119" s="130"/>
      <c r="AE119" s="130"/>
      <c r="AF119" s="130"/>
      <c r="AG119" s="130"/>
      <c r="AH119" s="130"/>
      <c r="AI119" s="130"/>
      <c r="AJ119" s="130"/>
    </row>
    <row r="120" spans="1:36">
      <c r="A120" s="128"/>
      <c r="B120" s="128"/>
      <c r="C120" s="128"/>
      <c r="D120" s="128"/>
      <c r="E120" s="128"/>
      <c r="F120" s="128"/>
      <c r="G120" s="128"/>
      <c r="H120" s="128"/>
      <c r="I120" s="128"/>
      <c r="J120" s="128"/>
      <c r="K120" s="128"/>
      <c r="L120" s="128"/>
      <c r="M120" s="128"/>
      <c r="N120" s="128"/>
      <c r="O120" s="128"/>
      <c r="Q120" s="130"/>
      <c r="R120" s="130"/>
      <c r="S120" s="130"/>
      <c r="T120" s="130"/>
      <c r="U120" s="130"/>
      <c r="V120" s="130"/>
      <c r="W120" s="130"/>
      <c r="X120" s="130"/>
      <c r="Y120" s="130"/>
      <c r="Z120" s="130"/>
      <c r="AA120" s="130"/>
      <c r="AB120" s="130"/>
      <c r="AC120" s="130"/>
      <c r="AD120" s="130"/>
      <c r="AE120" s="130"/>
      <c r="AF120" s="130"/>
      <c r="AG120" s="130"/>
      <c r="AH120" s="130"/>
      <c r="AI120" s="130"/>
      <c r="AJ120" s="130"/>
    </row>
    <row r="121" spans="1:36">
      <c r="A121" s="128"/>
      <c r="B121" s="128"/>
      <c r="C121" s="128"/>
      <c r="D121" s="128"/>
      <c r="E121" s="128"/>
      <c r="F121" s="128"/>
      <c r="G121" s="128"/>
      <c r="H121" s="128"/>
      <c r="I121" s="128"/>
      <c r="J121" s="128"/>
      <c r="K121" s="128"/>
      <c r="L121" s="128"/>
      <c r="M121" s="128"/>
      <c r="N121" s="128"/>
      <c r="O121" s="128"/>
      <c r="Q121" s="130"/>
      <c r="R121" s="130"/>
      <c r="S121" s="130"/>
      <c r="T121" s="130"/>
      <c r="U121" s="130"/>
      <c r="V121" s="130"/>
      <c r="W121" s="130"/>
      <c r="X121" s="130"/>
      <c r="Y121" s="130"/>
      <c r="Z121" s="130"/>
      <c r="AA121" s="130"/>
      <c r="AB121" s="130"/>
      <c r="AC121" s="130"/>
      <c r="AD121" s="130"/>
      <c r="AE121" s="130"/>
      <c r="AF121" s="130"/>
      <c r="AG121" s="130"/>
      <c r="AH121" s="130"/>
      <c r="AI121" s="130"/>
      <c r="AJ121" s="130"/>
    </row>
    <row r="122" spans="1:36">
      <c r="A122" s="128"/>
      <c r="B122" s="128"/>
      <c r="C122" s="128"/>
      <c r="D122" s="128"/>
      <c r="E122" s="128"/>
      <c r="F122" s="128"/>
      <c r="G122" s="128"/>
      <c r="H122" s="128"/>
      <c r="I122" s="128"/>
      <c r="J122" s="128"/>
      <c r="K122" s="128"/>
      <c r="L122" s="128"/>
      <c r="M122" s="128"/>
      <c r="N122" s="128"/>
      <c r="O122" s="128"/>
      <c r="Q122" s="130"/>
      <c r="R122" s="130"/>
      <c r="S122" s="130"/>
      <c r="T122" s="130"/>
      <c r="U122" s="130"/>
      <c r="V122" s="130"/>
      <c r="W122" s="130"/>
      <c r="X122" s="130"/>
      <c r="Y122" s="130"/>
      <c r="Z122" s="130"/>
      <c r="AA122" s="130"/>
      <c r="AB122" s="130"/>
      <c r="AC122" s="130"/>
      <c r="AD122" s="130"/>
      <c r="AE122" s="130"/>
      <c r="AF122" s="130"/>
      <c r="AG122" s="130"/>
      <c r="AH122" s="130"/>
      <c r="AI122" s="130"/>
      <c r="AJ122" s="130"/>
    </row>
    <row r="123" spans="1:36">
      <c r="A123" s="128"/>
      <c r="B123" s="128"/>
      <c r="C123" s="128"/>
      <c r="D123" s="128"/>
      <c r="E123" s="128"/>
      <c r="F123" s="128"/>
      <c r="G123" s="128"/>
      <c r="H123" s="128"/>
      <c r="I123" s="128"/>
      <c r="J123" s="128"/>
      <c r="K123" s="128"/>
      <c r="L123" s="128"/>
      <c r="M123" s="128"/>
      <c r="N123" s="128"/>
      <c r="O123" s="128"/>
      <c r="Q123" s="130"/>
      <c r="R123" s="130"/>
      <c r="S123" s="130"/>
      <c r="T123" s="130"/>
      <c r="U123" s="130"/>
      <c r="V123" s="130"/>
      <c r="W123" s="130"/>
      <c r="X123" s="130"/>
      <c r="Y123" s="130"/>
      <c r="Z123" s="130"/>
      <c r="AA123" s="130"/>
      <c r="AB123" s="130"/>
      <c r="AC123" s="130"/>
      <c r="AD123" s="130"/>
      <c r="AE123" s="130"/>
      <c r="AF123" s="130"/>
      <c r="AG123" s="130"/>
      <c r="AH123" s="130"/>
      <c r="AI123" s="130"/>
      <c r="AJ123" s="130"/>
    </row>
    <row r="124" spans="1:36">
      <c r="A124" s="128"/>
      <c r="B124" s="128"/>
      <c r="C124" s="128"/>
      <c r="D124" s="128"/>
      <c r="E124" s="128"/>
      <c r="F124" s="128"/>
      <c r="G124" s="128"/>
      <c r="H124" s="128"/>
      <c r="I124" s="128"/>
      <c r="J124" s="128"/>
      <c r="K124" s="128"/>
      <c r="L124" s="128"/>
      <c r="M124" s="128"/>
      <c r="N124" s="128"/>
      <c r="O124" s="128"/>
      <c r="Q124" s="130"/>
      <c r="R124" s="130"/>
      <c r="S124" s="130"/>
      <c r="T124" s="130"/>
      <c r="U124" s="130"/>
      <c r="V124" s="130"/>
      <c r="W124" s="130"/>
      <c r="X124" s="130"/>
      <c r="Y124" s="130"/>
      <c r="Z124" s="130"/>
      <c r="AA124" s="130"/>
      <c r="AB124" s="130"/>
      <c r="AC124" s="130"/>
      <c r="AD124" s="130"/>
      <c r="AE124" s="130"/>
      <c r="AF124" s="130"/>
      <c r="AG124" s="130"/>
      <c r="AH124" s="130"/>
      <c r="AI124" s="130"/>
      <c r="AJ124" s="130"/>
    </row>
    <row r="125" spans="1:36">
      <c r="A125" s="128"/>
      <c r="B125" s="128"/>
      <c r="C125" s="128"/>
      <c r="D125" s="128"/>
      <c r="E125" s="128"/>
      <c r="F125" s="128"/>
      <c r="G125" s="128"/>
      <c r="H125" s="128"/>
      <c r="I125" s="128"/>
      <c r="J125" s="128"/>
      <c r="K125" s="128"/>
      <c r="L125" s="128"/>
      <c r="M125" s="128"/>
      <c r="N125" s="128"/>
      <c r="O125" s="128"/>
      <c r="Q125" s="130"/>
      <c r="R125" s="130"/>
      <c r="S125" s="130"/>
      <c r="T125" s="130"/>
      <c r="U125" s="130"/>
      <c r="V125" s="130"/>
      <c r="W125" s="130"/>
      <c r="X125" s="130"/>
      <c r="Y125" s="130"/>
      <c r="Z125" s="130"/>
      <c r="AA125" s="130"/>
      <c r="AB125" s="130"/>
      <c r="AC125" s="130"/>
      <c r="AD125" s="130"/>
      <c r="AE125" s="130"/>
      <c r="AF125" s="130"/>
      <c r="AG125" s="130"/>
      <c r="AH125" s="130"/>
      <c r="AI125" s="130"/>
      <c r="AJ125" s="130"/>
    </row>
    <row r="126" spans="1:36">
      <c r="A126" s="128"/>
      <c r="B126" s="128"/>
      <c r="C126" s="128"/>
      <c r="D126" s="128"/>
      <c r="E126" s="128"/>
      <c r="F126" s="128"/>
      <c r="G126" s="128"/>
      <c r="H126" s="128"/>
      <c r="I126" s="128"/>
      <c r="J126" s="128"/>
      <c r="K126" s="128"/>
      <c r="L126" s="128"/>
      <c r="M126" s="128"/>
      <c r="N126" s="128"/>
      <c r="O126" s="128"/>
      <c r="Q126" s="130"/>
      <c r="R126" s="130"/>
      <c r="S126" s="130"/>
      <c r="T126" s="130"/>
      <c r="U126" s="130"/>
      <c r="V126" s="130"/>
      <c r="W126" s="130"/>
      <c r="X126" s="130"/>
      <c r="Y126" s="130"/>
      <c r="Z126" s="130"/>
      <c r="AA126" s="130"/>
      <c r="AB126" s="130"/>
      <c r="AC126" s="130"/>
      <c r="AD126" s="130"/>
      <c r="AE126" s="130"/>
      <c r="AF126" s="130"/>
      <c r="AG126" s="130"/>
      <c r="AH126" s="130"/>
      <c r="AI126" s="130"/>
      <c r="AJ126" s="130"/>
    </row>
    <row r="127" spans="1:36">
      <c r="A127" s="128"/>
      <c r="B127" s="128"/>
      <c r="C127" s="128"/>
      <c r="D127" s="128"/>
      <c r="E127" s="128"/>
      <c r="F127" s="128"/>
      <c r="G127" s="128"/>
      <c r="H127" s="128"/>
      <c r="I127" s="128"/>
      <c r="J127" s="128"/>
      <c r="K127" s="128"/>
      <c r="L127" s="128"/>
      <c r="M127" s="128"/>
      <c r="N127" s="128"/>
      <c r="O127" s="128"/>
      <c r="Q127" s="130"/>
      <c r="R127" s="130"/>
      <c r="S127" s="130"/>
      <c r="T127" s="130"/>
      <c r="U127" s="130"/>
      <c r="V127" s="130"/>
      <c r="W127" s="130"/>
      <c r="X127" s="130"/>
      <c r="Y127" s="130"/>
      <c r="Z127" s="130"/>
      <c r="AA127" s="130"/>
      <c r="AB127" s="130"/>
      <c r="AC127" s="130"/>
      <c r="AD127" s="130"/>
      <c r="AE127" s="130"/>
      <c r="AF127" s="130"/>
      <c r="AG127" s="130"/>
      <c r="AH127" s="130"/>
      <c r="AI127" s="130"/>
      <c r="AJ127" s="130"/>
    </row>
    <row r="128" spans="1:36">
      <c r="A128" s="128"/>
      <c r="B128" s="128"/>
      <c r="C128" s="128"/>
      <c r="D128" s="128"/>
      <c r="E128" s="128"/>
      <c r="F128" s="128"/>
      <c r="G128" s="128"/>
      <c r="H128" s="128"/>
      <c r="I128" s="128"/>
      <c r="J128" s="128"/>
      <c r="K128" s="128"/>
      <c r="L128" s="128"/>
      <c r="M128" s="128"/>
      <c r="N128" s="128"/>
      <c r="O128" s="128"/>
      <c r="Q128" s="130"/>
      <c r="R128" s="130"/>
      <c r="S128" s="130"/>
      <c r="T128" s="130"/>
      <c r="U128" s="130"/>
      <c r="V128" s="130"/>
      <c r="W128" s="130"/>
      <c r="X128" s="130"/>
      <c r="Y128" s="130"/>
      <c r="Z128" s="130"/>
      <c r="AA128" s="130"/>
      <c r="AB128" s="130"/>
      <c r="AC128" s="130"/>
      <c r="AD128" s="130"/>
      <c r="AE128" s="130"/>
      <c r="AF128" s="130"/>
      <c r="AG128" s="130"/>
      <c r="AH128" s="130"/>
      <c r="AI128" s="130"/>
      <c r="AJ128" s="130"/>
    </row>
    <row r="129" spans="1:36">
      <c r="A129" s="128"/>
      <c r="B129" s="128"/>
      <c r="C129" s="128"/>
      <c r="D129" s="128"/>
      <c r="E129" s="128"/>
      <c r="F129" s="128"/>
      <c r="G129" s="128"/>
      <c r="H129" s="128"/>
      <c r="I129" s="128"/>
      <c r="J129" s="128"/>
      <c r="K129" s="128"/>
      <c r="L129" s="128"/>
      <c r="M129" s="128"/>
      <c r="N129" s="128"/>
      <c r="O129" s="128"/>
      <c r="Q129" s="130"/>
      <c r="R129" s="130"/>
      <c r="S129" s="130"/>
      <c r="T129" s="130"/>
      <c r="U129" s="130"/>
      <c r="V129" s="130"/>
      <c r="W129" s="130"/>
      <c r="X129" s="130"/>
      <c r="Y129" s="130"/>
      <c r="Z129" s="130"/>
      <c r="AA129" s="130"/>
      <c r="AB129" s="130"/>
      <c r="AC129" s="130"/>
      <c r="AD129" s="130"/>
      <c r="AE129" s="130"/>
      <c r="AF129" s="130"/>
      <c r="AG129" s="130"/>
      <c r="AH129" s="130"/>
      <c r="AI129" s="130"/>
      <c r="AJ129" s="130"/>
    </row>
    <row r="130" spans="1:36">
      <c r="A130" s="128"/>
      <c r="B130" s="128"/>
      <c r="C130" s="128"/>
      <c r="D130" s="128"/>
      <c r="E130" s="128"/>
      <c r="F130" s="128"/>
      <c r="G130" s="128"/>
      <c r="H130" s="128"/>
      <c r="I130" s="128"/>
      <c r="J130" s="128"/>
      <c r="K130" s="128"/>
      <c r="L130" s="128"/>
      <c r="M130" s="128"/>
      <c r="N130" s="128"/>
      <c r="O130" s="128"/>
      <c r="Q130" s="130"/>
      <c r="R130" s="130"/>
      <c r="S130" s="130"/>
      <c r="T130" s="130"/>
      <c r="U130" s="130"/>
      <c r="V130" s="130"/>
      <c r="W130" s="130"/>
      <c r="X130" s="130"/>
      <c r="Y130" s="130"/>
      <c r="Z130" s="130"/>
      <c r="AA130" s="130"/>
      <c r="AB130" s="130"/>
      <c r="AC130" s="130"/>
      <c r="AD130" s="130"/>
      <c r="AE130" s="130"/>
      <c r="AF130" s="130"/>
      <c r="AG130" s="130"/>
      <c r="AH130" s="130"/>
      <c r="AI130" s="130"/>
      <c r="AJ130" s="130"/>
    </row>
    <row r="131" spans="1:36">
      <c r="A131" s="128"/>
      <c r="B131" s="128"/>
      <c r="C131" s="128"/>
      <c r="D131" s="128"/>
      <c r="E131" s="128"/>
      <c r="F131" s="128"/>
      <c r="G131" s="128"/>
      <c r="H131" s="128"/>
      <c r="I131" s="128"/>
      <c r="J131" s="128"/>
      <c r="K131" s="128"/>
      <c r="L131" s="128"/>
      <c r="M131" s="128"/>
      <c r="N131" s="128"/>
      <c r="O131" s="128"/>
      <c r="Q131" s="130"/>
      <c r="R131" s="130"/>
      <c r="S131" s="130"/>
      <c r="T131" s="130"/>
      <c r="U131" s="130"/>
      <c r="V131" s="130"/>
      <c r="W131" s="130"/>
      <c r="X131" s="130"/>
      <c r="Y131" s="130"/>
      <c r="Z131" s="130"/>
      <c r="AA131" s="130"/>
      <c r="AB131" s="130"/>
      <c r="AC131" s="130"/>
      <c r="AD131" s="130"/>
      <c r="AE131" s="130"/>
      <c r="AF131" s="130"/>
      <c r="AG131" s="130"/>
      <c r="AH131" s="130"/>
      <c r="AI131" s="130"/>
      <c r="AJ131" s="130"/>
    </row>
    <row r="132" spans="1:36">
      <c r="A132" s="128"/>
      <c r="B132" s="128"/>
      <c r="C132" s="128"/>
      <c r="D132" s="128"/>
      <c r="E132" s="128"/>
      <c r="F132" s="128"/>
      <c r="G132" s="128"/>
      <c r="H132" s="128"/>
      <c r="I132" s="128"/>
      <c r="J132" s="128"/>
      <c r="K132" s="128"/>
      <c r="L132" s="128"/>
      <c r="M132" s="128"/>
      <c r="N132" s="128"/>
      <c r="O132" s="128"/>
      <c r="Q132" s="130"/>
      <c r="R132" s="130"/>
      <c r="S132" s="130"/>
      <c r="T132" s="130"/>
      <c r="U132" s="130"/>
      <c r="V132" s="130"/>
      <c r="W132" s="130"/>
      <c r="X132" s="130"/>
      <c r="Y132" s="130"/>
      <c r="Z132" s="130"/>
      <c r="AA132" s="130"/>
      <c r="AB132" s="130"/>
      <c r="AC132" s="130"/>
      <c r="AD132" s="130"/>
      <c r="AE132" s="130"/>
      <c r="AF132" s="130"/>
      <c r="AG132" s="130"/>
      <c r="AH132" s="130"/>
      <c r="AI132" s="130"/>
      <c r="AJ132" s="130"/>
    </row>
    <row r="133" spans="1:36">
      <c r="A133" s="128"/>
      <c r="B133" s="128" t="s">
        <v>430</v>
      </c>
      <c r="C133" s="128">
        <v>0.38</v>
      </c>
      <c r="D133" s="128" t="s">
        <v>362</v>
      </c>
      <c r="E133" s="128"/>
      <c r="F133" s="128"/>
      <c r="G133" s="128"/>
      <c r="H133" s="128"/>
      <c r="I133" s="128"/>
      <c r="J133" s="128"/>
      <c r="K133" s="128"/>
      <c r="L133" s="128"/>
      <c r="M133" s="128"/>
      <c r="N133" s="128"/>
      <c r="O133" s="128"/>
      <c r="Q133" s="130"/>
      <c r="R133" s="130"/>
      <c r="S133" s="130"/>
      <c r="T133" s="130"/>
      <c r="U133" s="130"/>
      <c r="V133" s="130"/>
      <c r="W133" s="130"/>
      <c r="X133" s="130"/>
      <c r="Y133" s="130"/>
      <c r="Z133" s="130"/>
      <c r="AA133" s="130"/>
      <c r="AB133" s="130"/>
      <c r="AC133" s="130"/>
      <c r="AD133" s="130"/>
      <c r="AE133" s="130"/>
      <c r="AF133" s="130"/>
      <c r="AG133" s="130"/>
      <c r="AH133" s="130"/>
      <c r="AI133" s="130"/>
      <c r="AJ133" s="130"/>
    </row>
    <row r="134" spans="1:36">
      <c r="A134" s="128"/>
      <c r="B134" s="128"/>
      <c r="C134" s="128">
        <v>0.52</v>
      </c>
      <c r="D134" s="128" t="s">
        <v>362</v>
      </c>
      <c r="E134" s="128"/>
      <c r="F134" s="128"/>
      <c r="G134" s="128"/>
      <c r="H134" s="128"/>
      <c r="I134" s="128"/>
      <c r="J134" s="128"/>
      <c r="K134" s="128"/>
      <c r="L134" s="128"/>
      <c r="M134" s="128"/>
      <c r="N134" s="128"/>
      <c r="O134" s="128"/>
      <c r="Q134" s="130"/>
      <c r="R134" s="130"/>
      <c r="S134" s="130"/>
      <c r="T134" s="130"/>
      <c r="U134" s="130"/>
      <c r="V134" s="130"/>
      <c r="W134" s="130"/>
      <c r="X134" s="130"/>
      <c r="Y134" s="130"/>
      <c r="Z134" s="130"/>
      <c r="AA134" s="130"/>
      <c r="AB134" s="130"/>
      <c r="AC134" s="130"/>
      <c r="AD134" s="130"/>
      <c r="AE134" s="130"/>
      <c r="AF134" s="130"/>
      <c r="AG134" s="130"/>
      <c r="AH134" s="130"/>
      <c r="AI134" s="130"/>
      <c r="AJ134" s="130"/>
    </row>
    <row r="135" spans="1:36">
      <c r="A135" s="128"/>
      <c r="B135" s="128"/>
      <c r="C135" s="128">
        <v>0.42</v>
      </c>
      <c r="D135" s="128" t="s">
        <v>362</v>
      </c>
      <c r="E135" s="128"/>
      <c r="F135" s="128"/>
      <c r="G135" s="128"/>
      <c r="H135" s="128"/>
      <c r="I135" s="128"/>
      <c r="J135" s="128"/>
      <c r="K135" s="128"/>
      <c r="L135" s="128"/>
      <c r="M135" s="128"/>
      <c r="N135" s="128"/>
      <c r="O135" s="128"/>
      <c r="Q135" s="130"/>
      <c r="R135" s="130"/>
      <c r="S135" s="130"/>
      <c r="T135" s="130"/>
      <c r="U135" s="130"/>
      <c r="V135" s="130"/>
      <c r="W135" s="130"/>
      <c r="X135" s="130"/>
      <c r="Y135" s="130"/>
      <c r="Z135" s="130"/>
      <c r="AA135" s="130"/>
      <c r="AB135" s="130"/>
      <c r="AC135" s="130"/>
      <c r="AD135" s="130"/>
      <c r="AE135" s="130"/>
      <c r="AF135" s="130"/>
      <c r="AG135" s="130"/>
      <c r="AH135" s="130"/>
      <c r="AI135" s="130"/>
      <c r="AJ135" s="130"/>
    </row>
    <row r="136" spans="1:36">
      <c r="A136" s="128"/>
      <c r="B136" s="128"/>
      <c r="C136" s="128"/>
      <c r="D136" s="128"/>
      <c r="E136" s="128"/>
      <c r="F136" s="128"/>
      <c r="G136" s="128"/>
      <c r="H136" s="128"/>
      <c r="I136" s="128"/>
      <c r="J136" s="128"/>
      <c r="K136" s="128"/>
      <c r="L136" s="128"/>
      <c r="M136" s="128"/>
      <c r="N136" s="128"/>
      <c r="O136" s="128"/>
      <c r="Q136" s="130"/>
      <c r="R136" s="130"/>
      <c r="S136" s="130"/>
      <c r="T136" s="130"/>
      <c r="U136" s="130"/>
      <c r="V136" s="130"/>
      <c r="W136" s="130"/>
      <c r="X136" s="130"/>
      <c r="Y136" s="130"/>
      <c r="Z136" s="130"/>
      <c r="AA136" s="130"/>
      <c r="AB136" s="130"/>
      <c r="AC136" s="130"/>
      <c r="AD136" s="130"/>
      <c r="AE136" s="130"/>
      <c r="AF136" s="130"/>
      <c r="AG136" s="130"/>
      <c r="AH136" s="130"/>
      <c r="AI136" s="130"/>
      <c r="AJ136" s="130"/>
    </row>
    <row r="137" spans="1:36">
      <c r="A137" s="128"/>
      <c r="B137" s="128" t="s">
        <v>484</v>
      </c>
      <c r="C137" s="128">
        <f>AVERAGE(C133:C135)</f>
        <v>0.44</v>
      </c>
      <c r="D137" s="128" t="s">
        <v>362</v>
      </c>
      <c r="E137" s="128"/>
      <c r="F137" s="128"/>
      <c r="G137" s="128"/>
      <c r="H137" s="128"/>
      <c r="I137" s="128"/>
      <c r="J137" s="128"/>
      <c r="K137" s="128"/>
      <c r="L137" s="128"/>
      <c r="M137" s="128"/>
      <c r="N137" s="128"/>
      <c r="O137" s="128"/>
      <c r="Q137" s="130"/>
      <c r="R137" s="130"/>
      <c r="S137" s="130"/>
      <c r="T137" s="130"/>
      <c r="U137" s="130"/>
      <c r="V137" s="130"/>
      <c r="W137" s="130"/>
      <c r="X137" s="130"/>
      <c r="Y137" s="130"/>
      <c r="Z137" s="130"/>
      <c r="AA137" s="130"/>
      <c r="AB137" s="130"/>
      <c r="AC137" s="130"/>
      <c r="AD137" s="130"/>
      <c r="AE137" s="130"/>
      <c r="AF137" s="130"/>
      <c r="AG137" s="130"/>
      <c r="AH137" s="130"/>
      <c r="AI137" s="130"/>
      <c r="AJ137" s="130"/>
    </row>
    <row r="138" spans="1:36">
      <c r="A138" s="128"/>
      <c r="B138" s="128" t="s">
        <v>483</v>
      </c>
      <c r="C138" s="220">
        <v>0.7</v>
      </c>
      <c r="D138" s="128" t="s">
        <v>362</v>
      </c>
      <c r="E138" s="128"/>
      <c r="F138" s="128"/>
      <c r="G138" s="128"/>
      <c r="H138" s="128"/>
      <c r="I138" s="128"/>
      <c r="J138" s="128"/>
      <c r="K138" s="128"/>
      <c r="L138" s="128"/>
      <c r="M138" s="128"/>
      <c r="N138" s="128"/>
      <c r="O138" s="128"/>
      <c r="Q138" s="130"/>
      <c r="R138" s="130"/>
      <c r="S138" s="130"/>
      <c r="T138" s="130"/>
      <c r="U138" s="130"/>
      <c r="V138" s="130"/>
      <c r="W138" s="130"/>
      <c r="X138" s="130"/>
      <c r="Y138" s="130"/>
      <c r="Z138" s="130"/>
      <c r="AA138" s="130"/>
      <c r="AB138" s="130"/>
      <c r="AC138" s="130"/>
      <c r="AD138" s="130"/>
      <c r="AE138" s="130"/>
      <c r="AF138" s="130"/>
      <c r="AG138" s="130"/>
      <c r="AH138" s="130"/>
      <c r="AI138" s="130"/>
      <c r="AJ138" s="130"/>
    </row>
    <row r="139" spans="1:36">
      <c r="A139" s="128"/>
      <c r="B139" s="128"/>
      <c r="C139" s="128"/>
      <c r="D139" s="128"/>
      <c r="E139" s="128"/>
      <c r="F139" s="128"/>
      <c r="G139" s="128"/>
      <c r="H139" s="128"/>
      <c r="I139" s="128"/>
      <c r="J139" s="128"/>
      <c r="K139" s="128"/>
      <c r="L139" s="128"/>
      <c r="M139" s="128"/>
      <c r="N139" s="128"/>
      <c r="O139" s="128"/>
      <c r="Q139" s="130"/>
      <c r="R139" s="130"/>
      <c r="S139" s="130"/>
      <c r="T139" s="130"/>
      <c r="U139" s="130"/>
      <c r="V139" s="130"/>
      <c r="W139" s="130"/>
      <c r="X139" s="130"/>
      <c r="Y139" s="130"/>
      <c r="Z139" s="130"/>
      <c r="AA139" s="130"/>
      <c r="AB139" s="130"/>
      <c r="AC139" s="130"/>
      <c r="AD139" s="130"/>
      <c r="AE139" s="130"/>
      <c r="AF139" s="130"/>
      <c r="AG139" s="130"/>
      <c r="AH139" s="130"/>
      <c r="AI139" s="130"/>
      <c r="AJ139" s="130"/>
    </row>
    <row r="140" spans="1:36">
      <c r="A140" s="128"/>
      <c r="B140" s="128"/>
      <c r="C140" s="128"/>
      <c r="D140" s="128"/>
      <c r="E140" s="128"/>
      <c r="F140" s="128"/>
      <c r="G140" s="128"/>
      <c r="H140" s="128"/>
      <c r="I140" s="128"/>
      <c r="J140" s="128"/>
      <c r="K140" s="128"/>
      <c r="L140" s="128"/>
      <c r="M140" s="128"/>
      <c r="N140" s="128"/>
      <c r="O140" s="128"/>
      <c r="Q140" s="130"/>
      <c r="R140" s="130"/>
      <c r="S140" s="130"/>
      <c r="T140" s="130"/>
      <c r="U140" s="130"/>
      <c r="V140" s="130"/>
      <c r="W140" s="130"/>
      <c r="X140" s="130"/>
      <c r="Y140" s="130"/>
      <c r="Z140" s="130"/>
      <c r="AA140" s="130"/>
      <c r="AB140" s="130"/>
      <c r="AC140" s="130"/>
      <c r="AD140" s="130"/>
      <c r="AE140" s="130"/>
      <c r="AF140" s="130"/>
      <c r="AG140" s="130"/>
      <c r="AH140" s="130"/>
      <c r="AI140" s="130"/>
      <c r="AJ140" s="130"/>
    </row>
    <row r="141" spans="1:36">
      <c r="A141" s="128"/>
      <c r="B141" s="128"/>
      <c r="C141" s="128"/>
      <c r="D141" s="128"/>
      <c r="E141" s="128"/>
      <c r="F141" s="128"/>
      <c r="G141" s="128"/>
      <c r="H141" s="128"/>
      <c r="I141" s="128"/>
      <c r="J141" s="128"/>
      <c r="K141" s="128"/>
      <c r="L141" s="128"/>
      <c r="M141" s="128"/>
      <c r="N141" s="128"/>
      <c r="O141" s="128"/>
      <c r="Q141" s="130"/>
      <c r="R141" s="130"/>
      <c r="S141" s="130"/>
      <c r="T141" s="130"/>
      <c r="U141" s="130"/>
      <c r="V141" s="130"/>
      <c r="W141" s="130"/>
      <c r="X141" s="130"/>
      <c r="Y141" s="130"/>
      <c r="Z141" s="130"/>
      <c r="AA141" s="130"/>
      <c r="AB141" s="130"/>
      <c r="AC141" s="130"/>
      <c r="AD141" s="130"/>
      <c r="AE141" s="130"/>
      <c r="AF141" s="130"/>
      <c r="AG141" s="130"/>
      <c r="AH141" s="130"/>
      <c r="AI141" s="130"/>
      <c r="AJ141" s="130"/>
    </row>
    <row r="142" spans="1:36">
      <c r="A142" s="128"/>
      <c r="B142" s="128"/>
      <c r="C142" s="128"/>
      <c r="D142" s="128"/>
      <c r="E142" s="128"/>
      <c r="F142" s="128"/>
      <c r="G142" s="128"/>
      <c r="H142" s="128"/>
      <c r="I142" s="128"/>
      <c r="J142" s="128"/>
      <c r="K142" s="128"/>
      <c r="L142" s="128"/>
      <c r="M142" s="128"/>
      <c r="N142" s="128"/>
      <c r="O142" s="128"/>
      <c r="Q142" s="130"/>
      <c r="R142" s="130"/>
      <c r="S142" s="130"/>
      <c r="T142" s="130"/>
      <c r="U142" s="130"/>
      <c r="V142" s="130"/>
      <c r="W142" s="130"/>
      <c r="X142" s="130"/>
      <c r="Y142" s="130"/>
      <c r="Z142" s="130"/>
      <c r="AA142" s="130"/>
      <c r="AB142" s="130"/>
      <c r="AC142" s="130"/>
      <c r="AD142" s="130"/>
      <c r="AE142" s="130"/>
      <c r="AF142" s="130"/>
      <c r="AG142" s="130"/>
      <c r="AH142" s="130"/>
      <c r="AI142" s="130"/>
      <c r="AJ142" s="130"/>
    </row>
    <row r="143" spans="1:36">
      <c r="A143" s="128"/>
      <c r="B143" s="128"/>
      <c r="C143" s="128"/>
      <c r="D143" s="128"/>
      <c r="E143" s="128"/>
      <c r="F143" s="128"/>
      <c r="G143" s="128"/>
      <c r="H143" s="128"/>
      <c r="I143" s="128"/>
      <c r="J143" s="128"/>
      <c r="K143" s="128"/>
      <c r="L143" s="128"/>
      <c r="M143" s="128"/>
      <c r="N143" s="128"/>
      <c r="O143" s="128"/>
      <c r="Q143" s="130"/>
      <c r="R143" s="130"/>
      <c r="S143" s="130"/>
      <c r="T143" s="130"/>
      <c r="U143" s="130"/>
      <c r="V143" s="130"/>
      <c r="W143" s="130"/>
      <c r="X143" s="130"/>
      <c r="Y143" s="130"/>
      <c r="Z143" s="130"/>
      <c r="AA143" s="130"/>
      <c r="AB143" s="130"/>
      <c r="AC143" s="130"/>
      <c r="AD143" s="130"/>
      <c r="AE143" s="130"/>
      <c r="AF143" s="130"/>
      <c r="AG143" s="130"/>
      <c r="AH143" s="130"/>
      <c r="AI143" s="130"/>
      <c r="AJ143" s="130"/>
    </row>
    <row r="144" spans="1:36">
      <c r="A144" s="128"/>
      <c r="B144" s="128"/>
      <c r="C144" s="128"/>
      <c r="D144" s="128"/>
      <c r="E144" s="128"/>
      <c r="F144" s="128"/>
      <c r="G144" s="128"/>
      <c r="H144" s="128"/>
      <c r="I144" s="128"/>
      <c r="J144" s="128"/>
      <c r="K144" s="128"/>
      <c r="L144" s="128"/>
      <c r="M144" s="128"/>
      <c r="N144" s="128"/>
      <c r="O144" s="128"/>
      <c r="Q144" s="130"/>
      <c r="R144" s="130"/>
      <c r="S144" s="130"/>
      <c r="T144" s="130"/>
      <c r="U144" s="130"/>
      <c r="V144" s="130"/>
      <c r="W144" s="130"/>
      <c r="X144" s="130"/>
      <c r="Y144" s="130"/>
      <c r="Z144" s="130"/>
      <c r="AA144" s="130"/>
      <c r="AB144" s="130"/>
      <c r="AC144" s="130"/>
      <c r="AD144" s="130"/>
      <c r="AE144" s="130"/>
      <c r="AF144" s="130"/>
      <c r="AG144" s="130"/>
      <c r="AH144" s="130"/>
      <c r="AI144" s="130"/>
      <c r="AJ144" s="130"/>
    </row>
    <row r="145" spans="1:36">
      <c r="A145" s="128"/>
      <c r="B145" s="128"/>
      <c r="C145" s="128"/>
      <c r="D145" s="128"/>
      <c r="E145" s="128"/>
      <c r="F145" s="128"/>
      <c r="G145" s="128"/>
      <c r="H145" s="128"/>
      <c r="I145" s="128"/>
      <c r="J145" s="128"/>
      <c r="K145" s="128"/>
      <c r="L145" s="128"/>
      <c r="M145" s="128"/>
      <c r="N145" s="128"/>
      <c r="O145" s="128"/>
      <c r="Q145" s="130"/>
      <c r="R145" s="130"/>
      <c r="S145" s="130"/>
      <c r="T145" s="130"/>
      <c r="U145" s="130"/>
      <c r="V145" s="130"/>
      <c r="W145" s="130"/>
      <c r="X145" s="130"/>
      <c r="Y145" s="130"/>
      <c r="Z145" s="130"/>
      <c r="AA145" s="130"/>
      <c r="AB145" s="130"/>
      <c r="AC145" s="130"/>
      <c r="AD145" s="130"/>
      <c r="AE145" s="130"/>
      <c r="AF145" s="130"/>
      <c r="AG145" s="130"/>
      <c r="AH145" s="130"/>
      <c r="AI145" s="130"/>
      <c r="AJ145" s="130"/>
    </row>
    <row r="146" spans="1:36">
      <c r="A146" s="128"/>
      <c r="B146" s="128"/>
      <c r="C146" s="128"/>
      <c r="D146" s="128"/>
      <c r="E146" s="128"/>
      <c r="F146" s="128"/>
      <c r="G146" s="128"/>
      <c r="H146" s="128"/>
      <c r="I146" s="128"/>
      <c r="J146" s="128"/>
      <c r="K146" s="128"/>
      <c r="L146" s="128"/>
      <c r="M146" s="128"/>
      <c r="N146" s="128"/>
      <c r="O146" s="128"/>
      <c r="Q146" s="130"/>
      <c r="R146" s="130"/>
      <c r="S146" s="130"/>
      <c r="T146" s="130"/>
      <c r="U146" s="130"/>
      <c r="V146" s="130"/>
      <c r="W146" s="130"/>
      <c r="X146" s="130"/>
      <c r="Y146" s="130"/>
      <c r="Z146" s="130"/>
      <c r="AA146" s="130"/>
      <c r="AB146" s="130"/>
      <c r="AC146" s="130"/>
      <c r="AD146" s="130"/>
      <c r="AE146" s="130"/>
      <c r="AF146" s="130"/>
      <c r="AG146" s="130"/>
      <c r="AH146" s="130"/>
      <c r="AI146" s="130"/>
      <c r="AJ146" s="130"/>
    </row>
    <row r="147" spans="1:36">
      <c r="A147" s="128"/>
      <c r="B147" s="128"/>
      <c r="C147" s="128"/>
      <c r="D147" s="128"/>
      <c r="E147" s="128"/>
      <c r="F147" s="128"/>
      <c r="G147" s="128"/>
      <c r="H147" s="128"/>
      <c r="I147" s="128"/>
      <c r="J147" s="128"/>
      <c r="K147" s="128"/>
      <c r="L147" s="128"/>
      <c r="M147" s="128"/>
      <c r="N147" s="128"/>
      <c r="O147" s="128"/>
      <c r="Q147" s="130"/>
      <c r="R147" s="130"/>
      <c r="S147" s="130"/>
      <c r="T147" s="130"/>
      <c r="U147" s="130"/>
      <c r="V147" s="130"/>
      <c r="W147" s="130"/>
      <c r="X147" s="130"/>
      <c r="Y147" s="130"/>
      <c r="Z147" s="130"/>
      <c r="AA147" s="130"/>
      <c r="AB147" s="130"/>
      <c r="AC147" s="130"/>
      <c r="AD147" s="130"/>
      <c r="AE147" s="130"/>
      <c r="AF147" s="130"/>
      <c r="AG147" s="130"/>
      <c r="AH147" s="130"/>
      <c r="AI147" s="130"/>
      <c r="AJ147" s="130"/>
    </row>
    <row r="148" spans="1:36">
      <c r="A148" s="128"/>
      <c r="B148" s="128"/>
      <c r="C148" s="128"/>
      <c r="D148" s="128"/>
      <c r="E148" s="128"/>
      <c r="F148" s="128"/>
      <c r="G148" s="128"/>
      <c r="H148" s="128"/>
      <c r="I148" s="128"/>
      <c r="J148" s="128"/>
      <c r="K148" s="128"/>
      <c r="L148" s="128"/>
      <c r="M148" s="128"/>
      <c r="N148" s="128"/>
      <c r="O148" s="128"/>
      <c r="Q148" s="130"/>
      <c r="R148" s="130"/>
      <c r="S148" s="130"/>
      <c r="T148" s="130"/>
      <c r="U148" s="130"/>
      <c r="V148" s="130"/>
      <c r="W148" s="130"/>
      <c r="X148" s="130"/>
      <c r="Y148" s="130"/>
      <c r="Z148" s="130"/>
      <c r="AA148" s="130"/>
      <c r="AB148" s="130"/>
      <c r="AC148" s="130"/>
      <c r="AD148" s="130"/>
      <c r="AE148" s="130"/>
      <c r="AF148" s="130"/>
      <c r="AG148" s="130"/>
      <c r="AH148" s="130"/>
      <c r="AI148" s="130"/>
      <c r="AJ148" s="130"/>
    </row>
    <row r="149" spans="1:36" ht="13.5" thickBot="1">
      <c r="A149" s="128"/>
      <c r="B149" s="128"/>
      <c r="C149" s="128"/>
      <c r="D149" s="128"/>
      <c r="E149" s="128"/>
      <c r="F149" s="128"/>
      <c r="G149" s="128"/>
      <c r="H149" s="128"/>
      <c r="I149" s="128"/>
      <c r="J149" s="128"/>
      <c r="K149" s="128"/>
      <c r="L149" s="128"/>
      <c r="M149" s="128"/>
      <c r="N149" s="128"/>
      <c r="O149" s="128"/>
      <c r="Q149" s="130"/>
      <c r="R149" s="130"/>
      <c r="S149" s="130"/>
      <c r="T149" s="130"/>
      <c r="U149" s="130"/>
      <c r="V149" s="130"/>
      <c r="W149" s="130"/>
      <c r="X149" s="130"/>
      <c r="Y149" s="130"/>
      <c r="Z149" s="130"/>
      <c r="AA149" s="130"/>
      <c r="AB149" s="130"/>
      <c r="AC149" s="130"/>
      <c r="AD149" s="130"/>
      <c r="AE149" s="130"/>
      <c r="AF149" s="130"/>
      <c r="AG149" s="130"/>
      <c r="AH149" s="130"/>
      <c r="AI149" s="130"/>
      <c r="AJ149" s="130"/>
    </row>
    <row r="150" spans="1:36" ht="13.5" thickBot="1">
      <c r="A150" s="128"/>
      <c r="B150" s="144"/>
      <c r="C150" s="371" t="s">
        <v>262</v>
      </c>
      <c r="D150" s="371"/>
      <c r="E150" s="128"/>
      <c r="F150" s="128"/>
      <c r="G150" s="128"/>
      <c r="H150" s="128"/>
      <c r="I150" s="128"/>
      <c r="J150" s="128"/>
      <c r="K150" s="128"/>
      <c r="L150" s="128"/>
      <c r="M150" s="128"/>
      <c r="N150" s="128"/>
      <c r="O150" s="128"/>
      <c r="Q150" s="130"/>
      <c r="R150" s="130"/>
      <c r="S150" s="130"/>
      <c r="T150" s="130"/>
      <c r="U150" s="130"/>
      <c r="V150" s="130"/>
      <c r="W150" s="130"/>
      <c r="X150" s="130"/>
      <c r="Y150" s="130"/>
      <c r="Z150" s="130"/>
      <c r="AA150" s="130"/>
      <c r="AB150" s="130"/>
      <c r="AC150" s="130"/>
      <c r="AD150" s="130"/>
      <c r="AE150" s="130"/>
      <c r="AF150" s="130"/>
      <c r="AG150" s="130"/>
      <c r="AH150" s="130"/>
      <c r="AI150" s="130"/>
      <c r="AJ150" s="130"/>
    </row>
    <row r="151" spans="1:36" ht="25.5">
      <c r="A151" s="128"/>
      <c r="B151" s="146" t="s">
        <v>263</v>
      </c>
      <c r="C151" s="145" t="s">
        <v>257</v>
      </c>
      <c r="D151" s="145" t="s">
        <v>255</v>
      </c>
      <c r="E151" s="128"/>
      <c r="F151" s="128"/>
      <c r="G151" s="128"/>
      <c r="H151" s="128"/>
      <c r="I151" s="128"/>
      <c r="J151" s="128"/>
      <c r="K151" s="128"/>
      <c r="L151" s="128"/>
      <c r="M151" s="128"/>
      <c r="N151" s="128"/>
      <c r="O151" s="128"/>
      <c r="Q151" s="130"/>
      <c r="R151" s="130"/>
      <c r="S151" s="130"/>
      <c r="T151" s="130"/>
      <c r="U151" s="130"/>
      <c r="V151" s="130"/>
      <c r="W151" s="130"/>
      <c r="X151" s="130"/>
      <c r="Y151" s="130"/>
      <c r="Z151" s="130"/>
      <c r="AA151" s="130"/>
      <c r="AB151" s="130"/>
      <c r="AC151" s="130"/>
      <c r="AD151" s="130"/>
      <c r="AE151" s="130"/>
      <c r="AF151" s="130"/>
      <c r="AG151" s="130"/>
      <c r="AH151" s="130"/>
      <c r="AI151" s="130"/>
      <c r="AJ151" s="130"/>
    </row>
    <row r="152" spans="1:36">
      <c r="A152" s="128"/>
      <c r="B152" s="146" t="s">
        <v>264</v>
      </c>
      <c r="C152" s="147">
        <v>18.600000000000001</v>
      </c>
      <c r="D152" s="147">
        <v>31.4</v>
      </c>
      <c r="E152" s="128"/>
      <c r="F152" s="128"/>
      <c r="G152" s="128"/>
      <c r="H152" s="128"/>
      <c r="I152" s="128"/>
      <c r="J152" s="128"/>
      <c r="K152" s="128"/>
      <c r="L152" s="128"/>
      <c r="M152" s="128"/>
      <c r="N152" s="128"/>
      <c r="O152" s="128"/>
      <c r="Q152" s="130"/>
      <c r="R152" s="130"/>
      <c r="S152" s="130"/>
      <c r="T152" s="130"/>
      <c r="U152" s="130"/>
      <c r="V152" s="130"/>
      <c r="W152" s="130"/>
      <c r="X152" s="130"/>
      <c r="Y152" s="130"/>
      <c r="Z152" s="130"/>
      <c r="AA152" s="130"/>
      <c r="AB152" s="130"/>
      <c r="AC152" s="130"/>
      <c r="AD152" s="130"/>
      <c r="AE152" s="130"/>
      <c r="AF152" s="130"/>
      <c r="AG152" s="130"/>
      <c r="AH152" s="130"/>
      <c r="AI152" s="130"/>
      <c r="AJ152" s="130"/>
    </row>
    <row r="153" spans="1:36">
      <c r="A153" s="128"/>
      <c r="B153" s="146" t="s">
        <v>252</v>
      </c>
      <c r="C153" s="147">
        <v>17.399999999999999</v>
      </c>
      <c r="D153" s="147">
        <v>25.1</v>
      </c>
      <c r="E153" s="128"/>
      <c r="F153" s="128"/>
      <c r="G153" s="128"/>
      <c r="H153" s="128"/>
      <c r="I153" s="128"/>
      <c r="J153" s="128"/>
      <c r="K153" s="128"/>
      <c r="L153" s="128"/>
      <c r="M153" s="128"/>
      <c r="N153" s="128"/>
      <c r="O153" s="128"/>
      <c r="Q153" s="130"/>
      <c r="R153" s="130"/>
      <c r="S153" s="130"/>
      <c r="T153" s="130"/>
      <c r="U153" s="130"/>
      <c r="V153" s="130"/>
      <c r="W153" s="130"/>
      <c r="X153" s="130"/>
      <c r="Y153" s="130"/>
      <c r="Z153" s="130"/>
      <c r="AA153" s="130"/>
      <c r="AB153" s="130"/>
      <c r="AC153" s="130"/>
      <c r="AD153" s="130"/>
      <c r="AE153" s="130"/>
      <c r="AF153" s="130"/>
      <c r="AG153" s="130"/>
      <c r="AH153" s="130"/>
      <c r="AI153" s="130"/>
      <c r="AJ153" s="130"/>
    </row>
    <row r="154" spans="1:36">
      <c r="A154" s="128"/>
      <c r="B154" s="146" t="s">
        <v>254</v>
      </c>
      <c r="C154" s="147">
        <v>15.6</v>
      </c>
      <c r="D154" s="147" t="s">
        <v>256</v>
      </c>
      <c r="E154" s="128"/>
      <c r="F154" s="128"/>
      <c r="G154" s="128"/>
      <c r="H154" s="128"/>
      <c r="I154" s="128"/>
      <c r="J154" s="128"/>
      <c r="K154" s="128"/>
      <c r="L154" s="128"/>
      <c r="M154" s="128"/>
      <c r="N154" s="128"/>
      <c r="O154" s="128"/>
      <c r="Q154" s="130"/>
      <c r="R154" s="130"/>
      <c r="S154" s="130"/>
      <c r="T154" s="130"/>
      <c r="U154" s="130"/>
      <c r="V154" s="130"/>
      <c r="W154" s="130"/>
      <c r="X154" s="130"/>
      <c r="Y154" s="130"/>
      <c r="Z154" s="130"/>
      <c r="AA154" s="130"/>
      <c r="AB154" s="130"/>
      <c r="AC154" s="130"/>
      <c r="AD154" s="130"/>
      <c r="AE154" s="130"/>
      <c r="AF154" s="130"/>
      <c r="AG154" s="130"/>
      <c r="AH154" s="130"/>
      <c r="AI154" s="130"/>
      <c r="AJ154" s="130"/>
    </row>
    <row r="155" spans="1:36" ht="13.5" thickBot="1">
      <c r="A155" s="128"/>
      <c r="B155" s="148" t="s">
        <v>253</v>
      </c>
      <c r="C155" s="149">
        <v>16.399999999999999</v>
      </c>
      <c r="D155" s="149" t="s">
        <v>256</v>
      </c>
      <c r="E155" s="128"/>
      <c r="F155" s="128"/>
      <c r="G155" s="128"/>
      <c r="H155" s="128"/>
      <c r="I155" s="128"/>
      <c r="J155" s="128"/>
      <c r="K155" s="128"/>
      <c r="L155" s="128"/>
      <c r="M155" s="128"/>
      <c r="N155" s="128"/>
      <c r="O155" s="128"/>
      <c r="Q155" s="130"/>
      <c r="R155" s="130"/>
      <c r="S155" s="130"/>
      <c r="T155" s="130"/>
      <c r="U155" s="130"/>
      <c r="V155" s="130"/>
      <c r="W155" s="130"/>
      <c r="X155" s="130"/>
      <c r="Y155" s="130"/>
      <c r="Z155" s="130"/>
      <c r="AA155" s="130"/>
      <c r="AB155" s="130"/>
      <c r="AC155" s="130"/>
      <c r="AD155" s="130"/>
      <c r="AE155" s="130"/>
      <c r="AF155" s="130"/>
      <c r="AG155" s="130"/>
      <c r="AH155" s="130"/>
      <c r="AI155" s="130"/>
      <c r="AJ155" s="130"/>
    </row>
    <row r="156" spans="1:36">
      <c r="A156" s="128"/>
      <c r="B156" s="128"/>
      <c r="C156" s="128"/>
      <c r="D156" s="128"/>
      <c r="E156" s="128"/>
      <c r="F156" s="128"/>
      <c r="G156" s="128"/>
      <c r="H156" s="128"/>
      <c r="I156" s="128"/>
      <c r="J156" s="128"/>
      <c r="K156" s="128"/>
      <c r="L156" s="128"/>
      <c r="M156" s="128"/>
      <c r="N156" s="128"/>
      <c r="O156" s="128"/>
      <c r="Q156" s="130"/>
      <c r="R156" s="130"/>
      <c r="S156" s="130"/>
      <c r="T156" s="130"/>
      <c r="U156" s="130"/>
      <c r="V156" s="130"/>
      <c r="W156" s="130"/>
      <c r="X156" s="130"/>
      <c r="Y156" s="130"/>
      <c r="Z156" s="130"/>
      <c r="AA156" s="130"/>
      <c r="AB156" s="130"/>
      <c r="AC156" s="130"/>
      <c r="AD156" s="130"/>
      <c r="AE156" s="130"/>
      <c r="AF156" s="130"/>
      <c r="AG156" s="130"/>
      <c r="AH156" s="130"/>
      <c r="AI156" s="130"/>
      <c r="AJ156" s="130"/>
    </row>
    <row r="157" spans="1:36">
      <c r="A157" s="128"/>
      <c r="B157" s="128"/>
      <c r="C157" s="128"/>
      <c r="D157" s="128"/>
      <c r="E157" s="128"/>
      <c r="F157" s="128"/>
      <c r="G157" s="128"/>
      <c r="H157" s="128"/>
      <c r="I157" s="128"/>
      <c r="J157" s="128"/>
      <c r="K157" s="128"/>
      <c r="L157" s="128"/>
      <c r="M157" s="128"/>
      <c r="N157" s="128"/>
      <c r="O157" s="128"/>
      <c r="Q157" s="130"/>
      <c r="R157" s="130"/>
      <c r="S157" s="130"/>
      <c r="T157" s="130"/>
      <c r="U157" s="130"/>
      <c r="V157" s="130"/>
      <c r="W157" s="130"/>
      <c r="X157" s="130"/>
      <c r="Y157" s="130"/>
      <c r="Z157" s="130"/>
      <c r="AA157" s="130"/>
      <c r="AB157" s="130"/>
      <c r="AC157" s="130"/>
      <c r="AD157" s="130"/>
      <c r="AE157" s="130"/>
      <c r="AF157" s="130"/>
      <c r="AG157" s="130"/>
      <c r="AH157" s="130"/>
      <c r="AI157" s="130"/>
      <c r="AJ157" s="130"/>
    </row>
    <row r="158" spans="1:36">
      <c r="A158" s="128"/>
      <c r="B158" s="128"/>
      <c r="C158" s="128"/>
      <c r="D158" s="128"/>
      <c r="E158" s="128"/>
      <c r="F158" s="128"/>
      <c r="G158" s="128"/>
      <c r="H158" s="128"/>
      <c r="I158" s="128"/>
      <c r="J158" s="128"/>
      <c r="K158" s="128"/>
      <c r="L158" s="128"/>
      <c r="M158" s="128"/>
      <c r="N158" s="128"/>
      <c r="O158" s="128"/>
      <c r="Q158" s="130"/>
      <c r="R158" s="130"/>
      <c r="S158" s="130"/>
      <c r="T158" s="130"/>
      <c r="U158" s="130"/>
      <c r="V158" s="130"/>
      <c r="W158" s="130"/>
      <c r="X158" s="130"/>
      <c r="Y158" s="130"/>
      <c r="Z158" s="130"/>
      <c r="AA158" s="130"/>
      <c r="AB158" s="130"/>
      <c r="AC158" s="130"/>
      <c r="AD158" s="130"/>
      <c r="AE158" s="130"/>
      <c r="AF158" s="130"/>
      <c r="AG158" s="130"/>
      <c r="AH158" s="130"/>
      <c r="AI158" s="130"/>
      <c r="AJ158" s="130"/>
    </row>
    <row r="159" spans="1:36">
      <c r="A159" s="128"/>
      <c r="B159" s="128"/>
      <c r="C159" s="128"/>
      <c r="D159" s="128"/>
      <c r="E159" s="128"/>
      <c r="F159" s="128"/>
      <c r="G159" s="128"/>
      <c r="H159" s="128"/>
      <c r="I159" s="128"/>
      <c r="J159" s="128"/>
      <c r="K159" s="128"/>
      <c r="L159" s="128"/>
      <c r="M159" s="128"/>
      <c r="N159" s="128"/>
      <c r="O159" s="128"/>
      <c r="Q159" s="130"/>
      <c r="R159" s="130"/>
      <c r="S159" s="130"/>
      <c r="T159" s="130"/>
      <c r="U159" s="130"/>
      <c r="V159" s="130"/>
      <c r="W159" s="130"/>
      <c r="X159" s="130"/>
      <c r="Y159" s="130"/>
      <c r="Z159" s="130"/>
      <c r="AA159" s="130"/>
      <c r="AB159" s="130"/>
      <c r="AC159" s="130"/>
      <c r="AD159" s="130"/>
      <c r="AE159" s="130"/>
      <c r="AF159" s="130"/>
      <c r="AG159" s="130"/>
      <c r="AH159" s="130"/>
      <c r="AI159" s="130"/>
      <c r="AJ159" s="130"/>
    </row>
    <row r="160" spans="1:36">
      <c r="A160" s="128"/>
      <c r="B160" s="128"/>
      <c r="C160" s="128"/>
      <c r="D160" s="128"/>
      <c r="E160" s="128"/>
      <c r="F160" s="128"/>
      <c r="G160" s="128"/>
      <c r="H160" s="128"/>
      <c r="I160" s="128"/>
      <c r="J160" s="128"/>
      <c r="K160" s="128"/>
      <c r="L160" s="128"/>
      <c r="M160" s="128"/>
      <c r="N160" s="128"/>
      <c r="O160" s="128"/>
      <c r="Q160" s="130"/>
      <c r="R160" s="130"/>
      <c r="S160" s="130"/>
      <c r="T160" s="130"/>
      <c r="U160" s="130"/>
      <c r="V160" s="130"/>
      <c r="W160" s="130"/>
      <c r="X160" s="130"/>
      <c r="Y160" s="130"/>
      <c r="Z160" s="130"/>
      <c r="AA160" s="130"/>
      <c r="AB160" s="130"/>
      <c r="AC160" s="130"/>
      <c r="AD160" s="130"/>
      <c r="AE160" s="130"/>
      <c r="AF160" s="130"/>
      <c r="AG160" s="130"/>
      <c r="AH160" s="130"/>
      <c r="AI160" s="130"/>
      <c r="AJ160" s="130"/>
    </row>
    <row r="161" spans="1:36">
      <c r="A161" s="128"/>
      <c r="B161" s="128"/>
      <c r="C161" s="128"/>
      <c r="D161" s="128"/>
      <c r="E161" s="128"/>
      <c r="F161" s="128"/>
      <c r="G161" s="128"/>
      <c r="H161" s="128"/>
      <c r="I161" s="128"/>
      <c r="J161" s="128"/>
      <c r="K161" s="128"/>
      <c r="L161" s="128"/>
      <c r="M161" s="128"/>
      <c r="N161" s="128"/>
      <c r="O161" s="128"/>
      <c r="Q161" s="130"/>
      <c r="R161" s="130"/>
      <c r="S161" s="130"/>
      <c r="T161" s="130"/>
      <c r="U161" s="130"/>
      <c r="V161" s="130"/>
      <c r="W161" s="130"/>
      <c r="X161" s="130"/>
      <c r="Y161" s="130"/>
      <c r="Z161" s="130"/>
      <c r="AA161" s="130"/>
      <c r="AB161" s="130"/>
      <c r="AC161" s="130"/>
      <c r="AD161" s="130"/>
      <c r="AE161" s="130"/>
      <c r="AF161" s="130"/>
      <c r="AG161" s="130"/>
      <c r="AH161" s="130"/>
      <c r="AI161" s="130"/>
      <c r="AJ161" s="130"/>
    </row>
    <row r="162" spans="1:36">
      <c r="A162" s="128"/>
      <c r="B162" s="128"/>
      <c r="C162" s="128"/>
      <c r="D162" s="128"/>
      <c r="E162" s="128"/>
      <c r="F162" s="128"/>
      <c r="G162" s="128"/>
      <c r="H162" s="128"/>
      <c r="I162" s="128"/>
      <c r="J162" s="128"/>
      <c r="K162" s="128"/>
      <c r="L162" s="128"/>
      <c r="M162" s="128"/>
      <c r="N162" s="128"/>
      <c r="O162" s="128"/>
      <c r="Q162" s="130"/>
      <c r="R162" s="130"/>
      <c r="S162" s="130"/>
      <c r="T162" s="130"/>
      <c r="U162" s="130"/>
      <c r="V162" s="130"/>
      <c r="W162" s="130"/>
      <c r="X162" s="130"/>
      <c r="Y162" s="130"/>
      <c r="Z162" s="130"/>
      <c r="AA162" s="130"/>
      <c r="AB162" s="130"/>
      <c r="AC162" s="130"/>
      <c r="AD162" s="130"/>
      <c r="AE162" s="130"/>
      <c r="AF162" s="130"/>
      <c r="AG162" s="130"/>
      <c r="AH162" s="130"/>
      <c r="AI162" s="130"/>
      <c r="AJ162" s="130"/>
    </row>
    <row r="163" spans="1:36">
      <c r="A163" s="128"/>
      <c r="B163" s="128"/>
      <c r="C163" s="128"/>
      <c r="D163" s="128"/>
      <c r="E163" s="128"/>
      <c r="F163" s="128"/>
      <c r="G163" s="128"/>
      <c r="H163" s="128"/>
      <c r="I163" s="128"/>
      <c r="J163" s="128"/>
      <c r="K163" s="128"/>
      <c r="L163" s="128"/>
      <c r="M163" s="128"/>
      <c r="N163" s="128"/>
      <c r="O163" s="128"/>
      <c r="Q163" s="130"/>
      <c r="R163" s="130"/>
      <c r="S163" s="130"/>
      <c r="T163" s="130"/>
      <c r="U163" s="130"/>
      <c r="V163" s="130"/>
      <c r="W163" s="130"/>
      <c r="X163" s="130"/>
      <c r="Y163" s="130"/>
      <c r="Z163" s="130"/>
      <c r="AA163" s="130"/>
      <c r="AB163" s="130"/>
      <c r="AC163" s="130"/>
      <c r="AD163" s="130"/>
      <c r="AE163" s="130"/>
      <c r="AF163" s="130"/>
      <c r="AG163" s="130"/>
      <c r="AH163" s="130"/>
      <c r="AI163" s="130"/>
      <c r="AJ163" s="130"/>
    </row>
    <row r="164" spans="1:36">
      <c r="A164" s="128"/>
      <c r="B164" s="128"/>
      <c r="C164" s="128"/>
      <c r="D164" s="128"/>
      <c r="E164" s="128"/>
      <c r="F164" s="128"/>
      <c r="G164" s="128"/>
      <c r="H164" s="128"/>
      <c r="I164" s="128"/>
      <c r="J164" s="128"/>
      <c r="K164" s="128"/>
      <c r="L164" s="128"/>
      <c r="M164" s="128"/>
      <c r="N164" s="128"/>
      <c r="O164" s="128"/>
      <c r="Q164" s="130"/>
      <c r="R164" s="130"/>
      <c r="S164" s="130"/>
      <c r="T164" s="130"/>
      <c r="U164" s="130"/>
      <c r="V164" s="130"/>
      <c r="W164" s="130"/>
      <c r="X164" s="130"/>
      <c r="Y164" s="130"/>
      <c r="Z164" s="130"/>
      <c r="AA164" s="130"/>
      <c r="AB164" s="130"/>
      <c r="AC164" s="130"/>
      <c r="AD164" s="130"/>
      <c r="AE164" s="130"/>
      <c r="AF164" s="130"/>
      <c r="AG164" s="130"/>
      <c r="AH164" s="130"/>
      <c r="AI164" s="130"/>
      <c r="AJ164" s="130"/>
    </row>
    <row r="165" spans="1:36">
      <c r="A165" s="128"/>
      <c r="B165" s="128"/>
      <c r="C165" s="128"/>
      <c r="D165" s="128"/>
      <c r="E165" s="128"/>
      <c r="F165" s="128"/>
      <c r="G165" s="128"/>
      <c r="H165" s="128"/>
      <c r="I165" s="128"/>
      <c r="J165" s="128"/>
      <c r="K165" s="128"/>
      <c r="L165" s="128"/>
      <c r="M165" s="128"/>
      <c r="N165" s="128"/>
      <c r="O165" s="128"/>
      <c r="Q165" s="130"/>
      <c r="R165" s="130"/>
      <c r="S165" s="130"/>
      <c r="T165" s="130"/>
      <c r="U165" s="130"/>
      <c r="V165" s="130"/>
      <c r="W165" s="130"/>
      <c r="X165" s="130"/>
      <c r="Y165" s="130"/>
      <c r="Z165" s="130"/>
      <c r="AA165" s="130"/>
      <c r="AB165" s="130"/>
      <c r="AC165" s="130"/>
      <c r="AD165" s="130"/>
      <c r="AE165" s="130"/>
      <c r="AF165" s="130"/>
      <c r="AG165" s="130"/>
      <c r="AH165" s="130"/>
      <c r="AI165" s="130"/>
      <c r="AJ165" s="130"/>
    </row>
    <row r="166" spans="1:36">
      <c r="A166" s="128"/>
      <c r="B166" s="128"/>
      <c r="C166" s="128"/>
      <c r="D166" s="128"/>
      <c r="E166" s="128"/>
      <c r="F166" s="128"/>
      <c r="G166" s="128"/>
      <c r="H166" s="128"/>
      <c r="I166" s="128"/>
      <c r="J166" s="128"/>
      <c r="K166" s="128"/>
      <c r="L166" s="128"/>
      <c r="M166" s="128"/>
      <c r="N166" s="128"/>
      <c r="O166" s="128"/>
      <c r="Q166" s="130"/>
      <c r="R166" s="130"/>
      <c r="S166" s="130"/>
      <c r="T166" s="130"/>
      <c r="U166" s="130"/>
      <c r="V166" s="130"/>
      <c r="W166" s="130"/>
      <c r="X166" s="130"/>
      <c r="Y166" s="130"/>
      <c r="Z166" s="130"/>
      <c r="AA166" s="130"/>
      <c r="AB166" s="130"/>
      <c r="AC166" s="130"/>
      <c r="AD166" s="130"/>
      <c r="AE166" s="130"/>
      <c r="AF166" s="130"/>
      <c r="AG166" s="130"/>
      <c r="AH166" s="130"/>
      <c r="AI166" s="130"/>
      <c r="AJ166" s="130"/>
    </row>
    <row r="167" spans="1:36">
      <c r="A167" s="128"/>
      <c r="B167" s="128"/>
      <c r="C167" s="128"/>
      <c r="D167" s="128"/>
      <c r="E167" s="128"/>
      <c r="F167" s="128"/>
      <c r="G167" s="128"/>
      <c r="H167" s="128"/>
      <c r="I167" s="128"/>
      <c r="J167" s="128"/>
      <c r="K167" s="128"/>
      <c r="L167" s="128"/>
      <c r="M167" s="128"/>
      <c r="N167" s="128"/>
      <c r="O167" s="128"/>
      <c r="Q167" s="130"/>
      <c r="R167" s="130"/>
      <c r="S167" s="130"/>
      <c r="T167" s="130"/>
      <c r="U167" s="130"/>
      <c r="V167" s="130"/>
      <c r="W167" s="130"/>
      <c r="X167" s="130"/>
      <c r="Y167" s="130"/>
      <c r="Z167" s="130"/>
      <c r="AA167" s="130"/>
      <c r="AB167" s="130"/>
      <c r="AC167" s="130"/>
      <c r="AD167" s="130"/>
      <c r="AE167" s="130"/>
      <c r="AF167" s="130"/>
      <c r="AG167" s="130"/>
      <c r="AH167" s="130"/>
      <c r="AI167" s="130"/>
      <c r="AJ167" s="130"/>
    </row>
    <row r="168" spans="1:36">
      <c r="A168" s="128"/>
      <c r="B168" s="128"/>
      <c r="C168" s="128"/>
      <c r="D168" s="128"/>
      <c r="E168" s="128"/>
      <c r="F168" s="128"/>
      <c r="G168" s="128"/>
      <c r="H168" s="128"/>
      <c r="I168" s="128"/>
      <c r="J168" s="128"/>
      <c r="K168" s="128"/>
      <c r="L168" s="128"/>
      <c r="M168" s="128"/>
      <c r="N168" s="128"/>
      <c r="O168" s="128"/>
      <c r="Q168" s="130"/>
      <c r="R168" s="130"/>
      <c r="S168" s="130"/>
      <c r="T168" s="130"/>
      <c r="U168" s="130"/>
      <c r="V168" s="130"/>
      <c r="W168" s="130"/>
      <c r="X168" s="130"/>
      <c r="Y168" s="130"/>
      <c r="Z168" s="130"/>
      <c r="AA168" s="130"/>
      <c r="AB168" s="130"/>
      <c r="AC168" s="130"/>
      <c r="AD168" s="130"/>
      <c r="AE168" s="130"/>
      <c r="AF168" s="130"/>
      <c r="AG168" s="130"/>
      <c r="AH168" s="130"/>
      <c r="AI168" s="130"/>
      <c r="AJ168" s="130"/>
    </row>
    <row r="169" spans="1:36">
      <c r="A169" s="128"/>
      <c r="B169" s="128"/>
      <c r="C169" s="128"/>
      <c r="D169" s="128"/>
      <c r="E169" s="128"/>
      <c r="F169" s="128"/>
      <c r="G169" s="128"/>
      <c r="H169" s="128"/>
      <c r="I169" s="128"/>
      <c r="J169" s="128"/>
      <c r="K169" s="128"/>
      <c r="L169" s="128"/>
      <c r="M169" s="128"/>
      <c r="N169" s="128"/>
      <c r="O169" s="128"/>
      <c r="Q169" s="130"/>
      <c r="R169" s="130"/>
      <c r="S169" s="130"/>
      <c r="T169" s="130"/>
      <c r="U169" s="130"/>
      <c r="V169" s="130"/>
      <c r="W169" s="130"/>
      <c r="X169" s="130"/>
      <c r="Y169" s="130"/>
      <c r="Z169" s="130"/>
      <c r="AA169" s="130"/>
      <c r="AB169" s="130"/>
      <c r="AC169" s="130"/>
      <c r="AD169" s="130"/>
      <c r="AE169" s="130"/>
      <c r="AF169" s="130"/>
      <c r="AG169" s="130"/>
      <c r="AH169" s="130"/>
      <c r="AI169" s="130"/>
      <c r="AJ169" s="130"/>
    </row>
    <row r="170" spans="1:36">
      <c r="A170" s="128"/>
      <c r="B170" s="128"/>
      <c r="C170" s="128"/>
      <c r="D170" s="128"/>
      <c r="E170" s="128"/>
      <c r="F170" s="128"/>
      <c r="G170" s="128"/>
      <c r="H170" s="128"/>
      <c r="I170" s="128"/>
      <c r="J170" s="128"/>
      <c r="K170" s="128"/>
      <c r="L170" s="128"/>
      <c r="M170" s="128"/>
      <c r="N170" s="128"/>
      <c r="O170" s="128"/>
      <c r="Q170" s="130"/>
      <c r="R170" s="130"/>
      <c r="S170" s="130"/>
      <c r="T170" s="130"/>
      <c r="U170" s="130"/>
      <c r="V170" s="130"/>
      <c r="W170" s="130"/>
      <c r="X170" s="130"/>
      <c r="Y170" s="130"/>
      <c r="Z170" s="130"/>
      <c r="AA170" s="130"/>
      <c r="AB170" s="130"/>
      <c r="AC170" s="130"/>
      <c r="AD170" s="130"/>
      <c r="AE170" s="130"/>
      <c r="AF170" s="130"/>
      <c r="AG170" s="130"/>
      <c r="AH170" s="130"/>
      <c r="AI170" s="130"/>
      <c r="AJ170" s="130"/>
    </row>
    <row r="171" spans="1:36">
      <c r="A171" s="128"/>
      <c r="B171" s="128"/>
      <c r="C171" s="128"/>
      <c r="D171" s="128"/>
      <c r="E171" s="128"/>
      <c r="F171" s="128"/>
      <c r="G171" s="128"/>
      <c r="H171" s="128"/>
      <c r="I171" s="128"/>
      <c r="J171" s="128"/>
      <c r="K171" s="128"/>
      <c r="L171" s="128"/>
      <c r="M171" s="128"/>
      <c r="N171" s="128"/>
      <c r="O171" s="128"/>
      <c r="Q171" s="130"/>
      <c r="R171" s="130"/>
      <c r="S171" s="130"/>
      <c r="T171" s="130"/>
      <c r="U171" s="130"/>
      <c r="V171" s="130"/>
      <c r="W171" s="130"/>
      <c r="X171" s="130"/>
      <c r="Y171" s="130"/>
      <c r="Z171" s="130"/>
      <c r="AA171" s="130"/>
      <c r="AB171" s="130"/>
      <c r="AC171" s="130"/>
      <c r="AD171" s="130"/>
      <c r="AE171" s="130"/>
      <c r="AF171" s="130"/>
      <c r="AG171" s="130"/>
      <c r="AH171" s="130"/>
      <c r="AI171" s="130"/>
      <c r="AJ171" s="130"/>
    </row>
    <row r="172" spans="1:36">
      <c r="A172" s="128"/>
      <c r="B172" s="128"/>
      <c r="C172" s="128"/>
      <c r="D172" s="128"/>
      <c r="E172" s="128"/>
      <c r="F172" s="128"/>
      <c r="G172" s="128"/>
      <c r="H172" s="128"/>
      <c r="I172" s="128"/>
      <c r="J172" s="128"/>
      <c r="K172" s="128"/>
      <c r="L172" s="128"/>
      <c r="M172" s="128"/>
      <c r="N172" s="128"/>
      <c r="O172" s="128"/>
      <c r="Q172" s="130"/>
      <c r="R172" s="130"/>
      <c r="S172" s="130"/>
      <c r="T172" s="130"/>
      <c r="U172" s="130"/>
      <c r="V172" s="130"/>
      <c r="W172" s="130"/>
      <c r="X172" s="130"/>
      <c r="Y172" s="130"/>
      <c r="Z172" s="130"/>
      <c r="AA172" s="130"/>
      <c r="AB172" s="130"/>
      <c r="AC172" s="130"/>
      <c r="AD172" s="130"/>
      <c r="AE172" s="130"/>
      <c r="AF172" s="130"/>
      <c r="AG172" s="130"/>
      <c r="AH172" s="130"/>
      <c r="AI172" s="130"/>
      <c r="AJ172" s="130"/>
    </row>
    <row r="173" spans="1:36">
      <c r="A173" s="128"/>
      <c r="B173" s="128"/>
      <c r="C173" s="128"/>
      <c r="D173" s="128"/>
      <c r="E173" s="128"/>
      <c r="F173" s="128"/>
      <c r="G173" s="128"/>
      <c r="H173" s="128"/>
      <c r="I173" s="128"/>
      <c r="J173" s="128"/>
      <c r="K173" s="128"/>
      <c r="L173" s="128"/>
      <c r="M173" s="128"/>
      <c r="N173" s="128"/>
      <c r="O173" s="128"/>
      <c r="Q173" s="130"/>
      <c r="R173" s="130"/>
      <c r="S173" s="130"/>
      <c r="T173" s="130"/>
      <c r="U173" s="130"/>
      <c r="V173" s="130"/>
      <c r="W173" s="130"/>
      <c r="X173" s="130"/>
      <c r="Y173" s="130"/>
      <c r="Z173" s="130"/>
      <c r="AA173" s="130"/>
      <c r="AB173" s="130"/>
      <c r="AC173" s="130"/>
      <c r="AD173" s="130"/>
      <c r="AE173" s="130"/>
      <c r="AF173" s="130"/>
      <c r="AG173" s="130"/>
      <c r="AH173" s="130"/>
      <c r="AI173" s="130"/>
      <c r="AJ173" s="130"/>
    </row>
    <row r="174" spans="1:36">
      <c r="A174" s="128"/>
      <c r="B174" s="128"/>
      <c r="C174" s="128"/>
      <c r="D174" s="128"/>
      <c r="E174" s="128"/>
      <c r="F174" s="128"/>
      <c r="G174" s="128"/>
      <c r="H174" s="128"/>
      <c r="I174" s="128"/>
      <c r="J174" s="128"/>
      <c r="K174" s="128"/>
      <c r="L174" s="128"/>
      <c r="M174" s="128"/>
      <c r="N174" s="128"/>
      <c r="O174" s="128"/>
      <c r="Q174" s="130"/>
      <c r="R174" s="130"/>
      <c r="S174" s="130"/>
      <c r="T174" s="130"/>
      <c r="U174" s="130"/>
      <c r="V174" s="130"/>
      <c r="W174" s="130"/>
      <c r="X174" s="130"/>
      <c r="Y174" s="130"/>
      <c r="Z174" s="130"/>
      <c r="AA174" s="130"/>
      <c r="AB174" s="130"/>
      <c r="AC174" s="130"/>
      <c r="AD174" s="130"/>
      <c r="AE174" s="130"/>
      <c r="AF174" s="130"/>
      <c r="AG174" s="130"/>
      <c r="AH174" s="130"/>
      <c r="AI174" s="130"/>
      <c r="AJ174" s="130"/>
    </row>
    <row r="175" spans="1:36">
      <c r="A175" s="128"/>
      <c r="B175" s="128"/>
      <c r="C175" s="128"/>
      <c r="D175" s="128"/>
      <c r="E175" s="128"/>
      <c r="F175" s="128"/>
      <c r="G175" s="128"/>
      <c r="H175" s="128"/>
      <c r="I175" s="128"/>
      <c r="J175" s="128"/>
      <c r="K175" s="128"/>
      <c r="L175" s="128"/>
      <c r="M175" s="128"/>
      <c r="N175" s="128"/>
      <c r="O175" s="128"/>
      <c r="Q175" s="130"/>
      <c r="R175" s="130"/>
      <c r="S175" s="130"/>
      <c r="T175" s="130"/>
      <c r="U175" s="130"/>
      <c r="V175" s="130"/>
      <c r="W175" s="130"/>
      <c r="X175" s="130"/>
      <c r="Y175" s="130"/>
      <c r="Z175" s="130"/>
      <c r="AA175" s="130"/>
      <c r="AB175" s="130"/>
      <c r="AC175" s="130"/>
      <c r="AD175" s="130"/>
      <c r="AE175" s="130"/>
      <c r="AF175" s="130"/>
      <c r="AG175" s="130"/>
      <c r="AH175" s="130"/>
      <c r="AI175" s="130"/>
      <c r="AJ175" s="130"/>
    </row>
    <row r="176" spans="1:36">
      <c r="A176" s="128"/>
      <c r="B176" s="128"/>
      <c r="C176" s="128"/>
      <c r="D176" s="128"/>
      <c r="E176" s="128"/>
      <c r="F176" s="128"/>
      <c r="G176" s="128"/>
      <c r="H176" s="128"/>
      <c r="I176" s="128"/>
      <c r="J176" s="128"/>
      <c r="K176" s="128"/>
      <c r="L176" s="128"/>
      <c r="M176" s="128"/>
      <c r="N176" s="128"/>
      <c r="O176" s="128"/>
      <c r="Q176" s="130"/>
      <c r="R176" s="130"/>
      <c r="S176" s="130"/>
      <c r="T176" s="130"/>
      <c r="U176" s="130"/>
      <c r="V176" s="130"/>
      <c r="W176" s="130"/>
      <c r="X176" s="130"/>
      <c r="Y176" s="130"/>
      <c r="Z176" s="130"/>
      <c r="AA176" s="130"/>
      <c r="AB176" s="130"/>
      <c r="AC176" s="130"/>
      <c r="AD176" s="130"/>
      <c r="AE176" s="130"/>
      <c r="AF176" s="130"/>
      <c r="AG176" s="130"/>
      <c r="AH176" s="130"/>
      <c r="AI176" s="130"/>
      <c r="AJ176" s="130"/>
    </row>
    <row r="177" spans="1:36">
      <c r="A177" s="128"/>
      <c r="B177" s="128"/>
      <c r="C177" s="128"/>
      <c r="D177" s="128"/>
      <c r="E177" s="128"/>
      <c r="F177" s="128"/>
      <c r="G177" s="128"/>
      <c r="H177" s="128"/>
      <c r="I177" s="128"/>
      <c r="J177" s="128"/>
      <c r="K177" s="128"/>
      <c r="L177" s="128"/>
      <c r="M177" s="128"/>
      <c r="N177" s="128"/>
      <c r="O177" s="128"/>
      <c r="Q177" s="130"/>
      <c r="R177" s="130"/>
      <c r="S177" s="130"/>
      <c r="T177" s="130"/>
      <c r="U177" s="130"/>
      <c r="V177" s="130"/>
      <c r="W177" s="130"/>
      <c r="X177" s="130"/>
      <c r="Y177" s="130"/>
      <c r="Z177" s="130"/>
      <c r="AA177" s="130"/>
      <c r="AB177" s="130"/>
      <c r="AC177" s="130"/>
      <c r="AD177" s="130"/>
      <c r="AE177" s="130"/>
      <c r="AF177" s="130"/>
      <c r="AG177" s="130"/>
      <c r="AH177" s="130"/>
      <c r="AI177" s="130"/>
      <c r="AJ177" s="130"/>
    </row>
    <row r="178" spans="1:36">
      <c r="A178" s="128"/>
      <c r="B178" s="128"/>
      <c r="C178" s="128"/>
      <c r="D178" s="128"/>
      <c r="E178" s="128"/>
      <c r="F178" s="128"/>
      <c r="G178" s="128"/>
      <c r="H178" s="128"/>
      <c r="I178" s="128"/>
      <c r="J178" s="128"/>
      <c r="K178" s="128"/>
      <c r="L178" s="128"/>
      <c r="M178" s="128"/>
      <c r="N178" s="128"/>
      <c r="O178" s="128"/>
      <c r="Q178" s="130"/>
      <c r="R178" s="130"/>
      <c r="S178" s="130"/>
      <c r="T178" s="130"/>
      <c r="U178" s="130"/>
      <c r="V178" s="130"/>
      <c r="W178" s="130"/>
      <c r="X178" s="130"/>
      <c r="Y178" s="130"/>
      <c r="Z178" s="130"/>
      <c r="AA178" s="130"/>
      <c r="AB178" s="130"/>
      <c r="AC178" s="130"/>
      <c r="AD178" s="130"/>
      <c r="AE178" s="130"/>
      <c r="AF178" s="130"/>
      <c r="AG178" s="130"/>
      <c r="AH178" s="130"/>
      <c r="AI178" s="130"/>
      <c r="AJ178" s="130"/>
    </row>
    <row r="179" spans="1:36">
      <c r="A179" s="128"/>
      <c r="B179" s="128"/>
      <c r="C179" s="128"/>
      <c r="D179" s="128"/>
      <c r="E179" s="128"/>
      <c r="F179" s="128"/>
      <c r="G179" s="128"/>
      <c r="H179" s="128"/>
      <c r="I179" s="128"/>
      <c r="J179" s="128"/>
      <c r="K179" s="128"/>
      <c r="L179" s="128"/>
      <c r="M179" s="128"/>
      <c r="N179" s="128"/>
      <c r="O179" s="128"/>
      <c r="Q179" s="130"/>
      <c r="R179" s="130"/>
      <c r="S179" s="130"/>
      <c r="T179" s="130"/>
      <c r="U179" s="130"/>
      <c r="V179" s="130"/>
      <c r="W179" s="130"/>
      <c r="X179" s="130"/>
      <c r="Y179" s="130"/>
      <c r="Z179" s="130"/>
      <c r="AA179" s="130"/>
      <c r="AB179" s="130"/>
      <c r="AC179" s="130"/>
      <c r="AD179" s="130"/>
      <c r="AE179" s="130"/>
      <c r="AF179" s="130"/>
      <c r="AG179" s="130"/>
      <c r="AH179" s="130"/>
      <c r="AI179" s="130"/>
      <c r="AJ179" s="130"/>
    </row>
    <row r="180" spans="1:36">
      <c r="A180" s="128"/>
      <c r="B180" s="128"/>
      <c r="C180" s="128"/>
      <c r="D180" s="128"/>
      <c r="E180" s="128"/>
      <c r="F180" s="128"/>
      <c r="G180" s="128"/>
      <c r="H180" s="128"/>
      <c r="I180" s="128"/>
      <c r="J180" s="128"/>
      <c r="K180" s="128"/>
      <c r="L180" s="128"/>
      <c r="M180" s="128"/>
      <c r="N180" s="128"/>
      <c r="O180" s="128"/>
      <c r="Q180" s="130"/>
      <c r="R180" s="130"/>
      <c r="S180" s="130"/>
      <c r="T180" s="130"/>
      <c r="U180" s="130"/>
      <c r="V180" s="130"/>
      <c r="W180" s="130"/>
      <c r="X180" s="130"/>
      <c r="Y180" s="130"/>
      <c r="Z180" s="130"/>
      <c r="AA180" s="130"/>
      <c r="AB180" s="130"/>
      <c r="AC180" s="130"/>
      <c r="AD180" s="130"/>
      <c r="AE180" s="130"/>
      <c r="AF180" s="130"/>
      <c r="AG180" s="130"/>
      <c r="AH180" s="130"/>
      <c r="AI180" s="130"/>
      <c r="AJ180" s="130"/>
    </row>
    <row r="181" spans="1:36">
      <c r="A181" s="128"/>
      <c r="B181" s="128"/>
      <c r="C181" s="128"/>
      <c r="D181" s="128"/>
      <c r="E181" s="128"/>
      <c r="F181" s="128"/>
      <c r="G181" s="128"/>
      <c r="H181" s="128"/>
      <c r="I181" s="128"/>
      <c r="J181" s="128"/>
      <c r="K181" s="128"/>
      <c r="L181" s="128"/>
      <c r="M181" s="128"/>
      <c r="N181" s="128"/>
      <c r="O181" s="128"/>
      <c r="Q181" s="130"/>
      <c r="R181" s="130"/>
      <c r="S181" s="130"/>
      <c r="T181" s="130"/>
      <c r="U181" s="130"/>
      <c r="V181" s="130"/>
      <c r="W181" s="130"/>
      <c r="X181" s="130"/>
      <c r="Y181" s="130"/>
      <c r="Z181" s="130"/>
      <c r="AA181" s="130"/>
      <c r="AB181" s="130"/>
      <c r="AC181" s="130"/>
      <c r="AD181" s="130"/>
      <c r="AE181" s="130"/>
      <c r="AF181" s="130"/>
      <c r="AG181" s="130"/>
      <c r="AH181" s="130"/>
      <c r="AI181" s="130"/>
      <c r="AJ181" s="130"/>
    </row>
    <row r="182" spans="1:36">
      <c r="A182" s="128"/>
      <c r="B182" s="128"/>
      <c r="C182" s="128"/>
      <c r="D182" s="128"/>
      <c r="E182" s="128"/>
      <c r="F182" s="128"/>
      <c r="G182" s="128"/>
      <c r="H182" s="128"/>
      <c r="I182" s="128"/>
      <c r="J182" s="128"/>
      <c r="K182" s="128"/>
      <c r="L182" s="128"/>
      <c r="M182" s="128"/>
      <c r="N182" s="128"/>
      <c r="O182" s="128"/>
      <c r="Q182" s="130"/>
      <c r="R182" s="130"/>
      <c r="S182" s="130"/>
      <c r="T182" s="130"/>
      <c r="U182" s="130"/>
      <c r="V182" s="130"/>
      <c r="W182" s="130"/>
      <c r="X182" s="130"/>
      <c r="Y182" s="130"/>
      <c r="Z182" s="130"/>
      <c r="AA182" s="130"/>
      <c r="AB182" s="130"/>
      <c r="AC182" s="130"/>
      <c r="AD182" s="130"/>
      <c r="AE182" s="130"/>
      <c r="AF182" s="130"/>
      <c r="AG182" s="130"/>
      <c r="AH182" s="130"/>
      <c r="AI182" s="130"/>
      <c r="AJ182" s="130"/>
    </row>
    <row r="183" spans="1:36">
      <c r="A183" s="128"/>
      <c r="B183" s="128"/>
      <c r="C183" s="128"/>
      <c r="D183" s="128"/>
      <c r="E183" s="128"/>
      <c r="F183" s="128"/>
      <c r="G183" s="128"/>
      <c r="H183" s="128"/>
      <c r="I183" s="128"/>
      <c r="J183" s="128"/>
      <c r="K183" s="128"/>
      <c r="L183" s="128"/>
      <c r="M183" s="128"/>
      <c r="N183" s="128"/>
      <c r="O183" s="128"/>
      <c r="Q183" s="130"/>
      <c r="R183" s="130"/>
      <c r="S183" s="130"/>
      <c r="T183" s="130"/>
      <c r="U183" s="130"/>
      <c r="V183" s="130"/>
      <c r="W183" s="130"/>
      <c r="X183" s="130"/>
      <c r="Y183" s="130"/>
      <c r="Z183" s="130"/>
      <c r="AA183" s="130"/>
      <c r="AB183" s="130"/>
      <c r="AC183" s="130"/>
      <c r="AD183" s="130"/>
      <c r="AE183" s="130"/>
      <c r="AF183" s="130"/>
      <c r="AG183" s="130"/>
      <c r="AH183" s="130"/>
      <c r="AI183" s="130"/>
      <c r="AJ183" s="130"/>
    </row>
    <row r="184" spans="1:36">
      <c r="A184" s="128"/>
      <c r="B184" s="128"/>
      <c r="C184" s="128"/>
      <c r="D184" s="128"/>
      <c r="E184" s="128"/>
      <c r="F184" s="128"/>
      <c r="G184" s="128"/>
      <c r="H184" s="128"/>
      <c r="I184" s="128"/>
      <c r="J184" s="128"/>
      <c r="K184" s="128"/>
      <c r="L184" s="128"/>
      <c r="M184" s="128"/>
      <c r="N184" s="128"/>
      <c r="O184" s="128"/>
      <c r="Q184" s="130"/>
      <c r="R184" s="130"/>
      <c r="S184" s="130"/>
      <c r="T184" s="130"/>
      <c r="U184" s="130"/>
      <c r="V184" s="130"/>
      <c r="W184" s="130"/>
      <c r="X184" s="130"/>
      <c r="Y184" s="130"/>
      <c r="Z184" s="130"/>
      <c r="AA184" s="130"/>
      <c r="AB184" s="130"/>
      <c r="AC184" s="130"/>
      <c r="AD184" s="130"/>
      <c r="AE184" s="130"/>
      <c r="AF184" s="130"/>
      <c r="AG184" s="130"/>
      <c r="AH184" s="130"/>
      <c r="AI184" s="130"/>
      <c r="AJ184" s="130"/>
    </row>
    <row r="185" spans="1:36">
      <c r="A185" s="128"/>
      <c r="B185" s="128"/>
      <c r="C185" s="128"/>
      <c r="D185" s="128"/>
      <c r="E185" s="128"/>
      <c r="F185" s="128"/>
      <c r="G185" s="128"/>
      <c r="H185" s="128"/>
      <c r="I185" s="128"/>
      <c r="J185" s="128"/>
      <c r="K185" s="128"/>
      <c r="L185" s="128"/>
      <c r="M185" s="128"/>
      <c r="N185" s="128"/>
      <c r="O185" s="128"/>
      <c r="Q185" s="130"/>
      <c r="R185" s="130"/>
      <c r="S185" s="130"/>
      <c r="T185" s="130"/>
      <c r="U185" s="130"/>
      <c r="V185" s="130"/>
      <c r="W185" s="130"/>
      <c r="X185" s="130"/>
      <c r="Y185" s="130"/>
      <c r="Z185" s="130"/>
      <c r="AA185" s="130"/>
      <c r="AB185" s="130"/>
      <c r="AC185" s="130"/>
      <c r="AD185" s="130"/>
      <c r="AE185" s="130"/>
      <c r="AF185" s="130"/>
      <c r="AG185" s="130"/>
      <c r="AH185" s="130"/>
      <c r="AI185" s="130"/>
      <c r="AJ185" s="130"/>
    </row>
    <row r="186" spans="1:36">
      <c r="A186" s="128"/>
      <c r="B186" s="128"/>
      <c r="C186" s="128"/>
      <c r="D186" s="128"/>
      <c r="E186" s="128"/>
      <c r="F186" s="128"/>
      <c r="G186" s="128"/>
      <c r="H186" s="128"/>
      <c r="I186" s="128"/>
      <c r="J186" s="128"/>
      <c r="K186" s="128"/>
      <c r="L186" s="128"/>
      <c r="M186" s="128"/>
      <c r="N186" s="128"/>
      <c r="O186" s="128"/>
      <c r="Q186" s="130"/>
      <c r="R186" s="130"/>
      <c r="S186" s="130"/>
      <c r="T186" s="130"/>
      <c r="U186" s="130"/>
      <c r="V186" s="130"/>
      <c r="W186" s="130"/>
      <c r="X186" s="130"/>
      <c r="Y186" s="130"/>
      <c r="Z186" s="130"/>
      <c r="AA186" s="130"/>
      <c r="AB186" s="130"/>
      <c r="AC186" s="130"/>
      <c r="AD186" s="130"/>
      <c r="AE186" s="130"/>
      <c r="AF186" s="130"/>
      <c r="AG186" s="130"/>
      <c r="AH186" s="130"/>
      <c r="AI186" s="130"/>
      <c r="AJ186" s="130"/>
    </row>
    <row r="187" spans="1:36">
      <c r="A187" s="173"/>
      <c r="B187" s="173"/>
      <c r="C187" s="173"/>
      <c r="D187" s="173"/>
      <c r="E187" s="173"/>
      <c r="F187" s="173"/>
      <c r="G187" s="173"/>
      <c r="H187" s="173"/>
      <c r="I187" s="173"/>
      <c r="J187" s="173"/>
      <c r="K187" s="173"/>
      <c r="L187" s="173"/>
      <c r="M187" s="173"/>
      <c r="N187" s="173"/>
      <c r="O187" s="173"/>
      <c r="Q187" s="186"/>
      <c r="R187" s="186"/>
      <c r="S187" s="186"/>
      <c r="T187" s="186"/>
      <c r="U187" s="186"/>
      <c r="V187" s="186"/>
      <c r="W187" s="186"/>
      <c r="X187" s="186"/>
      <c r="Y187" s="186"/>
      <c r="Z187" s="186"/>
      <c r="AA187" s="186"/>
      <c r="AB187" s="186"/>
      <c r="AC187" s="186"/>
      <c r="AD187" s="186"/>
      <c r="AE187" s="186"/>
      <c r="AF187" s="186"/>
      <c r="AG187" s="186"/>
      <c r="AH187" s="186"/>
      <c r="AI187" s="186"/>
      <c r="AJ187" s="186"/>
    </row>
    <row r="188" spans="1:36">
      <c r="A188" s="128" t="s">
        <v>296</v>
      </c>
      <c r="B188" s="128"/>
      <c r="C188" s="128"/>
      <c r="D188" s="128"/>
      <c r="E188" s="128"/>
      <c r="F188" s="128"/>
      <c r="G188" s="128"/>
      <c r="H188" s="128"/>
      <c r="I188" s="128"/>
      <c r="J188" s="128"/>
      <c r="K188" s="128"/>
      <c r="L188" s="128"/>
      <c r="M188" s="128"/>
      <c r="N188" s="128"/>
      <c r="O188" s="128"/>
      <c r="Q188" s="130" t="s">
        <v>296</v>
      </c>
      <c r="R188" s="130"/>
      <c r="S188" s="130"/>
      <c r="T188" s="130"/>
      <c r="U188" s="130"/>
      <c r="V188" s="130"/>
      <c r="W188" s="130"/>
      <c r="X188" s="130"/>
      <c r="Y188" s="130"/>
      <c r="Z188" s="130"/>
      <c r="AA188" s="130"/>
      <c r="AB188" s="130"/>
      <c r="AC188" s="130"/>
      <c r="AD188" s="130"/>
      <c r="AE188" s="130"/>
      <c r="AF188" s="130"/>
      <c r="AG188" s="130"/>
      <c r="AH188" s="130"/>
      <c r="AI188" s="130"/>
      <c r="AJ188" s="130"/>
    </row>
    <row r="189" spans="1:36">
      <c r="A189" s="128"/>
      <c r="B189" s="128"/>
      <c r="C189" s="128"/>
      <c r="D189" s="128"/>
      <c r="E189" s="128"/>
      <c r="F189" s="128"/>
      <c r="G189" s="128"/>
      <c r="H189" s="128"/>
      <c r="I189" s="128"/>
      <c r="J189" s="128"/>
      <c r="K189" s="128"/>
      <c r="L189" s="128"/>
      <c r="M189" s="128"/>
      <c r="N189" s="128"/>
      <c r="O189" s="128"/>
      <c r="Q189" s="130"/>
      <c r="R189" s="130"/>
      <c r="S189" s="130"/>
      <c r="T189" s="130"/>
      <c r="U189" s="130"/>
      <c r="V189" s="130"/>
      <c r="W189" s="130"/>
      <c r="X189" s="130"/>
      <c r="Y189" s="130"/>
      <c r="Z189" s="130"/>
      <c r="AA189" s="130"/>
      <c r="AB189" s="130"/>
      <c r="AC189" s="130"/>
      <c r="AD189" s="130"/>
      <c r="AE189" s="130"/>
      <c r="AF189" s="130"/>
      <c r="AG189" s="130"/>
      <c r="AH189" s="130"/>
      <c r="AI189" s="130"/>
      <c r="AJ189" s="130"/>
    </row>
    <row r="190" spans="1:36">
      <c r="A190" s="128"/>
      <c r="B190" s="128"/>
      <c r="C190" s="128"/>
      <c r="D190" s="128"/>
      <c r="E190" s="128"/>
      <c r="F190" s="128"/>
      <c r="G190" s="128"/>
      <c r="H190" s="128"/>
      <c r="I190" s="128"/>
      <c r="J190" s="128"/>
      <c r="K190" s="128"/>
      <c r="L190" s="128"/>
      <c r="M190" s="128"/>
      <c r="N190" s="128"/>
      <c r="O190" s="128"/>
      <c r="Q190" s="130"/>
      <c r="R190" s="174" t="s">
        <v>298</v>
      </c>
      <c r="S190" s="174"/>
      <c r="T190" s="174"/>
      <c r="U190" s="174"/>
      <c r="V190" s="174"/>
      <c r="W190" s="174"/>
      <c r="X190" s="174"/>
      <c r="Y190" s="174"/>
      <c r="Z190" s="174"/>
      <c r="AA190" s="174"/>
      <c r="AB190" s="174"/>
      <c r="AC190" s="174"/>
      <c r="AD190" s="174"/>
      <c r="AE190" s="174"/>
      <c r="AF190" s="174"/>
      <c r="AG190" s="174"/>
      <c r="AH190" s="174"/>
      <c r="AI190" s="130"/>
      <c r="AJ190" s="130"/>
    </row>
    <row r="191" spans="1:36">
      <c r="A191" s="128"/>
      <c r="B191" s="128"/>
      <c r="C191" s="128"/>
      <c r="D191" s="128"/>
      <c r="E191" s="128"/>
      <c r="F191" s="128"/>
      <c r="G191" s="128"/>
      <c r="H191" s="128"/>
      <c r="I191" s="128"/>
      <c r="J191" s="128"/>
      <c r="K191" s="128"/>
      <c r="L191" s="128"/>
      <c r="M191" s="128"/>
      <c r="N191" s="128"/>
      <c r="O191" s="128"/>
      <c r="Q191" s="130"/>
      <c r="R191" s="174"/>
      <c r="S191" s="174"/>
      <c r="T191" s="174"/>
      <c r="U191" s="174"/>
      <c r="V191" s="174"/>
      <c r="W191" s="174"/>
      <c r="X191" s="174"/>
      <c r="Y191" s="174"/>
      <c r="Z191" s="174"/>
      <c r="AA191" s="174"/>
      <c r="AB191" s="174"/>
      <c r="AC191" s="174"/>
      <c r="AD191" s="174"/>
      <c r="AE191" s="174"/>
      <c r="AF191" s="174"/>
      <c r="AG191" s="174"/>
      <c r="AH191" s="174"/>
      <c r="AI191" s="130"/>
      <c r="AJ191" s="130"/>
    </row>
    <row r="192" spans="1:36" ht="63.75">
      <c r="A192" s="128"/>
      <c r="B192" s="128"/>
      <c r="C192" s="128"/>
      <c r="D192" s="128"/>
      <c r="E192" s="128"/>
      <c r="F192" s="128"/>
      <c r="G192" s="128"/>
      <c r="H192" s="128"/>
      <c r="I192" s="128"/>
      <c r="J192" s="128"/>
      <c r="K192" s="128"/>
      <c r="L192" s="128"/>
      <c r="M192" s="128"/>
      <c r="N192" s="128"/>
      <c r="O192" s="128"/>
      <c r="Q192" s="130"/>
      <c r="R192" s="175" t="s">
        <v>299</v>
      </c>
      <c r="S192" s="175" t="s">
        <v>300</v>
      </c>
      <c r="T192" s="175" t="s">
        <v>301</v>
      </c>
      <c r="U192" s="175" t="s">
        <v>302</v>
      </c>
      <c r="V192" s="175" t="s">
        <v>303</v>
      </c>
      <c r="W192" s="175" t="s">
        <v>304</v>
      </c>
      <c r="X192" s="175" t="s">
        <v>305</v>
      </c>
      <c r="Y192" s="175" t="s">
        <v>306</v>
      </c>
      <c r="Z192" s="175" t="s">
        <v>307</v>
      </c>
      <c r="AA192" s="175" t="s">
        <v>308</v>
      </c>
      <c r="AB192" s="175" t="s">
        <v>309</v>
      </c>
      <c r="AC192" s="175" t="s">
        <v>310</v>
      </c>
      <c r="AD192" s="175" t="s">
        <v>311</v>
      </c>
      <c r="AE192" s="175" t="s">
        <v>312</v>
      </c>
      <c r="AF192" s="175" t="s">
        <v>313</v>
      </c>
      <c r="AG192" s="175" t="s">
        <v>314</v>
      </c>
      <c r="AH192" s="175" t="s">
        <v>315</v>
      </c>
      <c r="AI192" s="130"/>
      <c r="AJ192" s="130"/>
    </row>
    <row r="193" spans="1:36">
      <c r="A193" s="128"/>
      <c r="B193" s="128"/>
      <c r="C193" s="128"/>
      <c r="D193" s="128"/>
      <c r="E193" s="128"/>
      <c r="F193" s="128"/>
      <c r="G193" s="128"/>
      <c r="H193" s="128"/>
      <c r="I193" s="128"/>
      <c r="J193" s="128"/>
      <c r="K193" s="128"/>
      <c r="L193" s="128"/>
      <c r="M193" s="128"/>
      <c r="N193" s="128"/>
      <c r="O193" s="128"/>
      <c r="Q193" s="130"/>
      <c r="R193" s="174" t="s">
        <v>316</v>
      </c>
      <c r="S193" s="174" t="s">
        <v>296</v>
      </c>
      <c r="T193" s="174" t="s">
        <v>317</v>
      </c>
      <c r="U193" s="174">
        <v>341</v>
      </c>
      <c r="V193" s="174">
        <v>1</v>
      </c>
      <c r="W193" s="174" t="s">
        <v>318</v>
      </c>
      <c r="X193" s="174">
        <v>222</v>
      </c>
      <c r="Y193" s="176">
        <v>110000</v>
      </c>
      <c r="Z193" s="177">
        <v>50</v>
      </c>
      <c r="AA193" s="176">
        <f>Y193/U193</f>
        <v>322.58064516129031</v>
      </c>
      <c r="AB193" s="176"/>
      <c r="AC193" s="174"/>
      <c r="AD193" s="174"/>
      <c r="AE193" s="178">
        <f t="shared" ref="AE193:AE198" si="2">Z193/X193</f>
        <v>0.22522522522522523</v>
      </c>
      <c r="AF193" s="178">
        <f>Z193/AA193</f>
        <v>0.155</v>
      </c>
      <c r="AG193" s="179">
        <f>X193/AA193</f>
        <v>0.68820000000000003</v>
      </c>
      <c r="AH193" s="174"/>
      <c r="AI193" s="130"/>
      <c r="AJ193" s="130"/>
    </row>
    <row r="194" spans="1:36">
      <c r="A194" s="128"/>
      <c r="B194" s="128"/>
      <c r="C194" s="128"/>
      <c r="D194" s="128"/>
      <c r="E194" s="128"/>
      <c r="F194" s="128"/>
      <c r="G194" s="128"/>
      <c r="H194" s="128"/>
      <c r="I194" s="128"/>
      <c r="J194" s="128"/>
      <c r="K194" s="128"/>
      <c r="L194" s="128"/>
      <c r="M194" s="128"/>
      <c r="N194" s="128"/>
      <c r="O194" s="128"/>
      <c r="Q194" s="130"/>
      <c r="R194" s="174" t="s">
        <v>319</v>
      </c>
      <c r="S194" s="174" t="s">
        <v>296</v>
      </c>
      <c r="T194" s="174" t="s">
        <v>320</v>
      </c>
      <c r="U194" s="174">
        <v>16</v>
      </c>
      <c r="V194" s="174">
        <v>1</v>
      </c>
      <c r="W194" s="174" t="s">
        <v>318</v>
      </c>
      <c r="X194" s="174">
        <v>222</v>
      </c>
      <c r="Y194" s="174"/>
      <c r="Z194" s="177">
        <v>89</v>
      </c>
      <c r="AA194" s="174"/>
      <c r="AB194" s="176">
        <f>X194/AH194</f>
        <v>370</v>
      </c>
      <c r="AC194" s="174">
        <f>X194*U194</f>
        <v>3552</v>
      </c>
      <c r="AD194" s="180">
        <f>AC194/U194</f>
        <v>222</v>
      </c>
      <c r="AE194" s="178">
        <f t="shared" si="2"/>
        <v>0.40090090090090091</v>
      </c>
      <c r="AF194" s="178">
        <f>Z194/AB194</f>
        <v>0.24054054054054055</v>
      </c>
      <c r="AG194" s="181"/>
      <c r="AH194" s="174">
        <v>0.6</v>
      </c>
      <c r="AI194" s="130"/>
      <c r="AJ194" s="130"/>
    </row>
    <row r="195" spans="1:36">
      <c r="A195" s="128"/>
      <c r="B195" s="128"/>
      <c r="C195" s="128"/>
      <c r="D195" s="128"/>
      <c r="E195" s="128"/>
      <c r="F195" s="128"/>
      <c r="G195" s="128"/>
      <c r="H195" s="128"/>
      <c r="I195" s="128"/>
      <c r="J195" s="128"/>
      <c r="K195" s="128"/>
      <c r="L195" s="128"/>
      <c r="M195" s="128"/>
      <c r="N195" s="128"/>
      <c r="O195" s="128"/>
      <c r="Q195" s="130"/>
      <c r="R195" s="174" t="s">
        <v>321</v>
      </c>
      <c r="S195" s="174" t="s">
        <v>296</v>
      </c>
      <c r="T195" s="174" t="s">
        <v>320</v>
      </c>
      <c r="U195" s="174"/>
      <c r="V195" s="174"/>
      <c r="W195" s="174" t="s">
        <v>322</v>
      </c>
      <c r="X195" s="174">
        <v>234</v>
      </c>
      <c r="Y195" s="174"/>
      <c r="Z195" s="177">
        <v>53</v>
      </c>
      <c r="AA195" s="174"/>
      <c r="AB195" s="176">
        <f>X195/AH195</f>
        <v>390</v>
      </c>
      <c r="AC195" s="174"/>
      <c r="AD195" s="174"/>
      <c r="AE195" s="178">
        <f t="shared" si="2"/>
        <v>0.2264957264957265</v>
      </c>
      <c r="AF195" s="178">
        <f>Z195/AB195</f>
        <v>0.13589743589743589</v>
      </c>
      <c r="AG195" s="181"/>
      <c r="AH195" s="174">
        <v>0.6</v>
      </c>
      <c r="AI195" s="130"/>
      <c r="AJ195" s="130"/>
    </row>
    <row r="196" spans="1:36">
      <c r="A196" s="128"/>
      <c r="B196" s="128"/>
      <c r="C196" s="128"/>
      <c r="D196" s="128"/>
      <c r="E196" s="128"/>
      <c r="F196" s="128"/>
      <c r="G196" s="128"/>
      <c r="H196" s="128"/>
      <c r="I196" s="128"/>
      <c r="J196" s="128"/>
      <c r="K196" s="128"/>
      <c r="L196" s="128"/>
      <c r="M196" s="128"/>
      <c r="N196" s="128"/>
      <c r="O196" s="128"/>
      <c r="Q196" s="130"/>
      <c r="R196" s="174" t="s">
        <v>323</v>
      </c>
      <c r="S196" s="174" t="s">
        <v>324</v>
      </c>
      <c r="T196" s="174" t="s">
        <v>320</v>
      </c>
      <c r="U196" s="174">
        <v>20</v>
      </c>
      <c r="V196" s="174">
        <v>1</v>
      </c>
      <c r="W196" s="174" t="s">
        <v>325</v>
      </c>
      <c r="X196" s="174">
        <v>175</v>
      </c>
      <c r="Y196" s="174">
        <v>4808</v>
      </c>
      <c r="Z196" s="177">
        <v>50</v>
      </c>
      <c r="AA196" s="174"/>
      <c r="AB196" s="176">
        <f>X196/AH196</f>
        <v>250.00000000000003</v>
      </c>
      <c r="AC196" s="174">
        <f>U196*X196</f>
        <v>3500</v>
      </c>
      <c r="AD196" s="174"/>
      <c r="AE196" s="178">
        <f t="shared" si="2"/>
        <v>0.2857142857142857</v>
      </c>
      <c r="AF196" s="178">
        <f>Z196/AB196</f>
        <v>0.19999999999999998</v>
      </c>
      <c r="AG196" s="182">
        <f>AC196/Y196</f>
        <v>0.72795341098169719</v>
      </c>
      <c r="AH196" s="174">
        <v>0.7</v>
      </c>
      <c r="AI196" s="130"/>
      <c r="AJ196" s="130"/>
    </row>
    <row r="197" spans="1:36">
      <c r="A197" s="128"/>
      <c r="B197" s="128"/>
      <c r="C197" s="128"/>
      <c r="D197" s="128"/>
      <c r="E197" s="128"/>
      <c r="F197" s="128"/>
      <c r="G197" s="128"/>
      <c r="H197" s="128"/>
      <c r="I197" s="128"/>
      <c r="J197" s="128"/>
      <c r="K197" s="128"/>
      <c r="L197" s="128"/>
      <c r="M197" s="128"/>
      <c r="N197" s="128"/>
      <c r="O197" s="128"/>
      <c r="Q197" s="130"/>
      <c r="R197" s="174" t="s">
        <v>326</v>
      </c>
      <c r="S197" s="174" t="s">
        <v>324</v>
      </c>
      <c r="T197" s="174" t="s">
        <v>320</v>
      </c>
      <c r="U197" s="174">
        <v>24</v>
      </c>
      <c r="V197" s="174">
        <v>1</v>
      </c>
      <c r="W197" s="174" t="s">
        <v>325</v>
      </c>
      <c r="X197" s="174">
        <v>175</v>
      </c>
      <c r="Y197" s="174">
        <v>4808</v>
      </c>
      <c r="Z197" s="177">
        <v>75</v>
      </c>
      <c r="AA197" s="174"/>
      <c r="AB197" s="176">
        <f>X197/AH197</f>
        <v>194.44444444444443</v>
      </c>
      <c r="AC197" s="174">
        <f>U197*X197</f>
        <v>4200</v>
      </c>
      <c r="AD197" s="174"/>
      <c r="AE197" s="178">
        <f t="shared" si="2"/>
        <v>0.42857142857142855</v>
      </c>
      <c r="AF197" s="178">
        <f>Z197/AB197</f>
        <v>0.38571428571428573</v>
      </c>
      <c r="AG197" s="182">
        <f>AC197/Y197</f>
        <v>0.87354409317803661</v>
      </c>
      <c r="AH197" s="174">
        <v>0.9</v>
      </c>
      <c r="AI197" s="130"/>
      <c r="AJ197" s="130"/>
    </row>
    <row r="198" spans="1:36">
      <c r="A198" s="128"/>
      <c r="B198" s="128"/>
      <c r="C198" s="128"/>
      <c r="D198" s="128"/>
      <c r="E198" s="128"/>
      <c r="F198" s="128"/>
      <c r="G198" s="128"/>
      <c r="H198" s="128"/>
      <c r="I198" s="128"/>
      <c r="J198" s="128"/>
      <c r="K198" s="128"/>
      <c r="L198" s="128"/>
      <c r="M198" s="128"/>
      <c r="N198" s="128"/>
      <c r="O198" s="128"/>
      <c r="Q198" s="130"/>
      <c r="R198" s="174" t="s">
        <v>327</v>
      </c>
      <c r="S198" s="174" t="s">
        <v>296</v>
      </c>
      <c r="T198" s="174" t="s">
        <v>320</v>
      </c>
      <c r="U198" s="174">
        <v>28</v>
      </c>
      <c r="V198" s="174">
        <v>1</v>
      </c>
      <c r="W198" s="174" t="s">
        <v>318</v>
      </c>
      <c r="X198" s="174">
        <v>222</v>
      </c>
      <c r="Y198" s="174">
        <v>10000</v>
      </c>
      <c r="Z198" s="177">
        <v>40</v>
      </c>
      <c r="AA198" s="180">
        <f>Y198/U198</f>
        <v>357.14285714285717</v>
      </c>
      <c r="AB198" s="174"/>
      <c r="AC198" s="174"/>
      <c r="AD198" s="174"/>
      <c r="AE198" s="178">
        <f t="shared" si="2"/>
        <v>0.18018018018018017</v>
      </c>
      <c r="AF198" s="178">
        <f>Z198/AA198</f>
        <v>0.11199999999999999</v>
      </c>
      <c r="AG198" s="179">
        <f>X198/AA198</f>
        <v>0.62159999999999993</v>
      </c>
      <c r="AH198" s="174"/>
      <c r="AI198" s="130"/>
      <c r="AJ198" s="130"/>
    </row>
    <row r="199" spans="1:36">
      <c r="A199" s="128"/>
      <c r="B199" s="128"/>
      <c r="C199" s="128"/>
      <c r="D199" s="128"/>
      <c r="E199" s="128"/>
      <c r="F199" s="128"/>
      <c r="G199" s="128"/>
      <c r="H199" s="128"/>
      <c r="I199" s="128"/>
      <c r="J199" s="128"/>
      <c r="K199" s="128"/>
      <c r="L199" s="128"/>
      <c r="M199" s="128"/>
      <c r="N199" s="128"/>
      <c r="O199" s="128"/>
      <c r="Q199" s="130"/>
      <c r="R199" s="174" t="s">
        <v>328</v>
      </c>
      <c r="S199" s="174" t="s">
        <v>296</v>
      </c>
      <c r="T199" s="174" t="s">
        <v>320</v>
      </c>
      <c r="U199" s="174">
        <v>10</v>
      </c>
      <c r="V199" s="174">
        <v>31</v>
      </c>
      <c r="W199" s="174" t="s">
        <v>329</v>
      </c>
      <c r="X199" s="174">
        <v>108</v>
      </c>
      <c r="Y199" s="174">
        <v>3000</v>
      </c>
      <c r="Z199" s="177">
        <v>85</v>
      </c>
      <c r="AA199" s="174"/>
      <c r="AB199" s="183">
        <f>Y199/U199</f>
        <v>300</v>
      </c>
      <c r="AC199" s="174">
        <f>V199*X199</f>
        <v>3348</v>
      </c>
      <c r="AD199" s="180">
        <f>AC199/U199</f>
        <v>334.8</v>
      </c>
      <c r="AE199" s="178">
        <f>Z199/AD199</f>
        <v>0.25388291517323774</v>
      </c>
      <c r="AF199" s="178">
        <f>Z199/AB199</f>
        <v>0.28333333333333333</v>
      </c>
      <c r="AG199" s="181"/>
      <c r="AH199" s="174"/>
      <c r="AI199" s="130"/>
      <c r="AJ199" s="130"/>
    </row>
    <row r="200" spans="1:36">
      <c r="A200" s="128"/>
      <c r="B200" s="128"/>
      <c r="C200" s="128"/>
      <c r="D200" s="128"/>
      <c r="E200" s="128"/>
      <c r="F200" s="128"/>
      <c r="G200" s="128"/>
      <c r="H200" s="128"/>
      <c r="I200" s="128"/>
      <c r="J200" s="128"/>
      <c r="K200" s="128"/>
      <c r="L200" s="128"/>
      <c r="M200" s="128"/>
      <c r="N200" s="128"/>
      <c r="O200" s="128"/>
      <c r="Q200" s="130"/>
      <c r="R200" s="174"/>
      <c r="S200" s="174"/>
      <c r="T200" s="174"/>
      <c r="U200" s="174"/>
      <c r="V200" s="174"/>
      <c r="W200" s="174"/>
      <c r="X200" s="174"/>
      <c r="Y200" s="174"/>
      <c r="Z200" s="177"/>
      <c r="AA200" s="174"/>
      <c r="AB200" s="174"/>
      <c r="AC200" s="174"/>
      <c r="AD200" s="174"/>
      <c r="AE200" s="184">
        <f>AVERAGE(AE193:AE199)</f>
        <v>0.28585295175156927</v>
      </c>
      <c r="AF200" s="184">
        <f>AVERAGE(AF193:AF199)</f>
        <v>0.21606937078365648</v>
      </c>
      <c r="AG200" s="181"/>
      <c r="AH200" s="174"/>
      <c r="AI200" s="130"/>
      <c r="AJ200" s="130"/>
    </row>
    <row r="201" spans="1:36">
      <c r="A201" s="128"/>
      <c r="B201" s="128"/>
      <c r="C201" s="128"/>
      <c r="D201" s="128"/>
      <c r="E201" s="128"/>
      <c r="F201" s="128"/>
      <c r="G201" s="128"/>
      <c r="H201" s="128"/>
      <c r="I201" s="128"/>
      <c r="J201" s="128"/>
      <c r="K201" s="128"/>
      <c r="L201" s="128"/>
      <c r="M201" s="128"/>
      <c r="N201" s="128"/>
      <c r="O201" s="128"/>
      <c r="Q201" s="130"/>
      <c r="R201" s="174"/>
      <c r="S201" s="174"/>
      <c r="T201" s="174"/>
      <c r="U201" s="174"/>
      <c r="V201" s="174"/>
      <c r="W201" s="174"/>
      <c r="X201" s="174"/>
      <c r="Y201" s="174"/>
      <c r="Z201" s="177"/>
      <c r="AA201" s="174"/>
      <c r="AB201" s="174"/>
      <c r="AC201" s="174"/>
      <c r="AD201" s="174"/>
      <c r="AE201" s="178"/>
      <c r="AF201" s="174"/>
      <c r="AG201" s="181"/>
      <c r="AH201" s="174"/>
      <c r="AI201" s="130"/>
      <c r="AJ201" s="130"/>
    </row>
    <row r="202" spans="1:36">
      <c r="A202" s="128"/>
      <c r="B202" s="128"/>
      <c r="C202" s="128"/>
      <c r="D202" s="128"/>
      <c r="E202" s="128"/>
      <c r="F202" s="128"/>
      <c r="G202" s="128"/>
      <c r="H202" s="128"/>
      <c r="I202" s="128"/>
      <c r="J202" s="128"/>
      <c r="K202" s="128"/>
      <c r="L202" s="128"/>
      <c r="M202" s="128"/>
      <c r="N202" s="128"/>
      <c r="O202" s="128"/>
      <c r="Q202" s="130"/>
      <c r="R202" s="174"/>
      <c r="S202" s="174"/>
      <c r="T202" s="174"/>
      <c r="U202" s="174"/>
      <c r="V202" s="174"/>
      <c r="W202" s="174"/>
      <c r="X202" s="174"/>
      <c r="Y202" s="174"/>
      <c r="Z202" s="177"/>
      <c r="AA202" s="174"/>
      <c r="AB202" s="174"/>
      <c r="AC202" s="174"/>
      <c r="AD202" s="174"/>
      <c r="AE202" s="178"/>
      <c r="AF202" s="174"/>
      <c r="AG202" s="181"/>
      <c r="AH202" s="174"/>
      <c r="AI202" s="130"/>
      <c r="AJ202" s="130"/>
    </row>
    <row r="203" spans="1:36">
      <c r="A203" s="128"/>
      <c r="B203" s="128"/>
      <c r="C203" s="128"/>
      <c r="D203" s="128"/>
      <c r="E203" s="128"/>
      <c r="F203" s="128"/>
      <c r="G203" s="128"/>
      <c r="H203" s="128"/>
      <c r="I203" s="128"/>
      <c r="J203" s="128"/>
      <c r="K203" s="128"/>
      <c r="L203" s="128"/>
      <c r="M203" s="128"/>
      <c r="N203" s="128"/>
      <c r="O203" s="128"/>
      <c r="Q203" s="130"/>
      <c r="R203" s="174"/>
      <c r="S203" s="174"/>
      <c r="T203" s="174"/>
      <c r="U203" s="174"/>
      <c r="V203" s="174"/>
      <c r="W203" s="174"/>
      <c r="X203" s="174"/>
      <c r="Y203" s="174"/>
      <c r="Z203" s="177"/>
      <c r="AA203" s="174"/>
      <c r="AB203" s="174"/>
      <c r="AC203" s="174"/>
      <c r="AD203" s="174"/>
      <c r="AE203" s="178"/>
      <c r="AF203" s="174"/>
      <c r="AG203" s="181"/>
      <c r="AH203" s="174"/>
      <c r="AI203" s="130"/>
      <c r="AJ203" s="130"/>
    </row>
    <row r="204" spans="1:36">
      <c r="A204" s="128"/>
      <c r="B204" s="128"/>
      <c r="C204" s="128"/>
      <c r="D204" s="128"/>
      <c r="E204" s="128"/>
      <c r="F204" s="128"/>
      <c r="G204" s="128"/>
      <c r="H204" s="128"/>
      <c r="I204" s="128"/>
      <c r="J204" s="128"/>
      <c r="K204" s="128"/>
      <c r="L204" s="128"/>
      <c r="M204" s="128"/>
      <c r="N204" s="128"/>
      <c r="O204" s="128"/>
      <c r="Q204" s="130"/>
      <c r="R204" s="174" t="s">
        <v>330</v>
      </c>
      <c r="S204" s="174" t="s">
        <v>290</v>
      </c>
      <c r="T204" s="174" t="s">
        <v>331</v>
      </c>
      <c r="U204" s="174">
        <v>10</v>
      </c>
      <c r="V204" s="174">
        <v>109</v>
      </c>
      <c r="W204" s="174" t="s">
        <v>332</v>
      </c>
      <c r="X204" s="174">
        <v>58</v>
      </c>
      <c r="Y204" s="176"/>
      <c r="Z204" s="177">
        <v>370</v>
      </c>
      <c r="AA204" s="176"/>
      <c r="AB204" s="176">
        <f>AD204/AH204</f>
        <v>702.44444444444446</v>
      </c>
      <c r="AC204" s="174">
        <f>X204*V204</f>
        <v>6322</v>
      </c>
      <c r="AD204" s="180">
        <f>AC204/U204</f>
        <v>632.20000000000005</v>
      </c>
      <c r="AE204" s="184">
        <f>Z204/AD204</f>
        <v>0.58525782980069596</v>
      </c>
      <c r="AF204" s="184">
        <f>Z204/AB204</f>
        <v>0.52673204682062635</v>
      </c>
      <c r="AG204" s="181"/>
      <c r="AH204" s="174">
        <v>0.9</v>
      </c>
      <c r="AI204" s="130"/>
      <c r="AJ204" s="130"/>
    </row>
    <row r="205" spans="1:36">
      <c r="A205" s="128"/>
      <c r="B205" s="128"/>
      <c r="C205" s="128"/>
      <c r="D205" s="128"/>
      <c r="E205" s="128"/>
      <c r="F205" s="128"/>
      <c r="G205" s="128"/>
      <c r="H205" s="128"/>
      <c r="I205" s="128"/>
      <c r="J205" s="128"/>
      <c r="K205" s="128"/>
      <c r="L205" s="128"/>
      <c r="M205" s="128"/>
      <c r="N205" s="128"/>
      <c r="O205" s="128"/>
      <c r="Q205" s="130"/>
      <c r="R205" s="174"/>
      <c r="S205" s="174"/>
      <c r="T205" s="174"/>
      <c r="U205" s="174"/>
      <c r="V205" s="174"/>
      <c r="W205" s="174"/>
      <c r="X205" s="174"/>
      <c r="Y205" s="174"/>
      <c r="Z205" s="177"/>
      <c r="AA205" s="174"/>
      <c r="AB205" s="174"/>
      <c r="AC205" s="174"/>
      <c r="AD205" s="174"/>
      <c r="AE205" s="178"/>
      <c r="AF205" s="174"/>
      <c r="AG205" s="181"/>
      <c r="AH205" s="174"/>
      <c r="AI205" s="130"/>
      <c r="AJ205" s="130"/>
    </row>
    <row r="206" spans="1:36">
      <c r="A206" s="128"/>
      <c r="B206" s="128"/>
      <c r="C206" s="128"/>
      <c r="D206" s="128"/>
      <c r="E206" s="128"/>
      <c r="F206" s="128"/>
      <c r="G206" s="128"/>
      <c r="H206" s="128"/>
      <c r="I206" s="128"/>
      <c r="J206" s="128"/>
      <c r="K206" s="128"/>
      <c r="L206" s="128"/>
      <c r="M206" s="128"/>
      <c r="N206" s="128"/>
      <c r="O206" s="128"/>
      <c r="Q206" s="130"/>
      <c r="R206" s="174"/>
      <c r="S206" s="174"/>
      <c r="T206" s="174"/>
      <c r="U206" s="174"/>
      <c r="V206" s="174"/>
      <c r="W206" s="174"/>
      <c r="X206" s="174"/>
      <c r="Y206" s="174"/>
      <c r="Z206" s="177"/>
      <c r="AA206" s="174"/>
      <c r="AB206" s="174"/>
      <c r="AC206" s="174"/>
      <c r="AD206" s="174"/>
      <c r="AE206" s="178"/>
      <c r="AF206" s="174"/>
      <c r="AG206" s="181"/>
      <c r="AH206" s="174"/>
      <c r="AI206" s="130"/>
      <c r="AJ206" s="130"/>
    </row>
    <row r="207" spans="1:36">
      <c r="A207" s="128"/>
      <c r="B207" s="128"/>
      <c r="C207" s="128"/>
      <c r="D207" s="128"/>
      <c r="E207" s="128"/>
      <c r="F207" s="128"/>
      <c r="G207" s="128"/>
      <c r="H207" s="128"/>
      <c r="I207" s="128"/>
      <c r="J207" s="128"/>
      <c r="K207" s="128"/>
      <c r="L207" s="128"/>
      <c r="M207" s="128"/>
      <c r="N207" s="128"/>
      <c r="O207" s="128"/>
      <c r="Q207" s="130"/>
      <c r="R207" s="174"/>
      <c r="S207" s="174"/>
      <c r="T207" s="174"/>
      <c r="U207" s="174"/>
      <c r="V207" s="174"/>
      <c r="W207" s="174"/>
      <c r="X207" s="174"/>
      <c r="Y207" s="174"/>
      <c r="Z207" s="177"/>
      <c r="AA207" s="174"/>
      <c r="AB207" s="174"/>
      <c r="AC207" s="174"/>
      <c r="AD207" s="174"/>
      <c r="AE207" s="178"/>
      <c r="AF207" s="174"/>
      <c r="AG207" s="181"/>
      <c r="AH207" s="174"/>
      <c r="AI207" s="130"/>
      <c r="AJ207" s="130"/>
    </row>
    <row r="208" spans="1:36">
      <c r="A208" s="128"/>
      <c r="B208" s="128"/>
      <c r="C208" s="128"/>
      <c r="D208" s="128"/>
      <c r="E208" s="128"/>
      <c r="F208" s="128"/>
      <c r="G208" s="128"/>
      <c r="H208" s="128"/>
      <c r="I208" s="128"/>
      <c r="J208" s="128"/>
      <c r="K208" s="128"/>
      <c r="L208" s="128"/>
      <c r="M208" s="128"/>
      <c r="N208" s="128"/>
      <c r="O208" s="128"/>
      <c r="Q208" s="130"/>
      <c r="R208" s="174" t="s">
        <v>333</v>
      </c>
      <c r="S208" s="174" t="s">
        <v>334</v>
      </c>
      <c r="T208" s="174" t="s">
        <v>335</v>
      </c>
      <c r="U208" s="174">
        <v>39</v>
      </c>
      <c r="V208" s="174">
        <v>1</v>
      </c>
      <c r="W208" s="174" t="s">
        <v>318</v>
      </c>
      <c r="X208" s="174">
        <v>222</v>
      </c>
      <c r="Y208" s="174"/>
      <c r="Z208" s="177">
        <v>62</v>
      </c>
      <c r="AA208" s="174">
        <v>10000</v>
      </c>
      <c r="AB208" s="180">
        <f>AA208/U208</f>
        <v>256.41025641025641</v>
      </c>
      <c r="AC208" s="174">
        <f>U208*X208</f>
        <v>8658</v>
      </c>
      <c r="AD208" s="174">
        <f>X208</f>
        <v>222</v>
      </c>
      <c r="AE208" s="178">
        <f>Z208/X208</f>
        <v>0.27927927927927926</v>
      </c>
      <c r="AF208" s="178">
        <f>Z208/AB208</f>
        <v>0.24180000000000001</v>
      </c>
      <c r="AG208" s="182">
        <f>(U208*X208)/AA208</f>
        <v>0.86580000000000001</v>
      </c>
      <c r="AH208" s="174"/>
      <c r="AI208" s="130"/>
      <c r="AJ208" s="130"/>
    </row>
    <row r="209" spans="1:36">
      <c r="A209" s="128"/>
      <c r="B209" s="128"/>
      <c r="C209" s="128"/>
      <c r="D209" s="128"/>
      <c r="E209" s="128"/>
      <c r="F209" s="128"/>
      <c r="G209" s="128"/>
      <c r="H209" s="128"/>
      <c r="I209" s="128"/>
      <c r="J209" s="128"/>
      <c r="K209" s="128"/>
      <c r="L209" s="128"/>
      <c r="M209" s="128"/>
      <c r="N209" s="128"/>
      <c r="O209" s="128"/>
      <c r="Q209" s="130"/>
      <c r="R209" s="174" t="s">
        <v>336</v>
      </c>
      <c r="S209" s="174" t="s">
        <v>334</v>
      </c>
      <c r="T209" s="174" t="s">
        <v>335</v>
      </c>
      <c r="U209" s="174">
        <v>10</v>
      </c>
      <c r="V209" s="174">
        <v>68</v>
      </c>
      <c r="W209" s="174" t="s">
        <v>322</v>
      </c>
      <c r="X209" s="174">
        <v>234</v>
      </c>
      <c r="Y209" s="174"/>
      <c r="Z209" s="177">
        <v>284</v>
      </c>
      <c r="AA209" s="174"/>
      <c r="AB209" s="174"/>
      <c r="AC209" s="174">
        <f>V209*X209</f>
        <v>15912</v>
      </c>
      <c r="AD209" s="180">
        <f>AC209/U209</f>
        <v>1591.2</v>
      </c>
      <c r="AE209" s="178">
        <f>Z209/AD209</f>
        <v>0.17848164906988437</v>
      </c>
      <c r="AF209" s="178">
        <f>Z209*AH209/AD209</f>
        <v>0.16063348416289591</v>
      </c>
      <c r="AG209" s="174"/>
      <c r="AH209" s="174">
        <v>0.9</v>
      </c>
      <c r="AI209" s="130"/>
      <c r="AJ209" s="130"/>
    </row>
    <row r="210" spans="1:36">
      <c r="A210" s="128"/>
      <c r="B210" s="128"/>
      <c r="C210" s="128"/>
      <c r="D210" s="128"/>
      <c r="E210" s="128"/>
      <c r="F210" s="128"/>
      <c r="G210" s="128"/>
      <c r="H210" s="128"/>
      <c r="I210" s="128"/>
      <c r="J210" s="128"/>
      <c r="K210" s="128"/>
      <c r="L210" s="128"/>
      <c r="M210" s="128"/>
      <c r="N210" s="128"/>
      <c r="O210" s="128"/>
      <c r="Q210" s="130"/>
      <c r="R210" s="174"/>
      <c r="S210" s="174"/>
      <c r="T210" s="174"/>
      <c r="U210" s="174"/>
      <c r="V210" s="174"/>
      <c r="W210" s="174"/>
      <c r="X210" s="174"/>
      <c r="Y210" s="174"/>
      <c r="Z210" s="177"/>
      <c r="AA210" s="174"/>
      <c r="AB210" s="174"/>
      <c r="AC210" s="174"/>
      <c r="AD210" s="174"/>
      <c r="AE210" s="174"/>
      <c r="AF210" s="185">
        <f>AVERAGE(AF208:AF209)</f>
        <v>0.20121674208144796</v>
      </c>
      <c r="AG210" s="174"/>
      <c r="AH210" s="174"/>
      <c r="AI210" s="130"/>
      <c r="AJ210" s="130"/>
    </row>
    <row r="211" spans="1:36">
      <c r="A211" s="128"/>
      <c r="B211" s="128"/>
      <c r="C211" s="128"/>
      <c r="D211" s="128"/>
      <c r="E211" s="128"/>
      <c r="F211" s="128"/>
      <c r="G211" s="128"/>
      <c r="H211" s="128"/>
      <c r="I211" s="128"/>
      <c r="J211" s="128"/>
      <c r="K211" s="128"/>
      <c r="L211" s="128"/>
      <c r="M211" s="128"/>
      <c r="N211" s="128"/>
      <c r="O211" s="128"/>
      <c r="Q211" s="130"/>
      <c r="R211" s="174"/>
      <c r="S211" s="174"/>
      <c r="T211" s="174"/>
      <c r="U211" s="174"/>
      <c r="V211" s="174"/>
      <c r="W211" s="174"/>
      <c r="X211" s="174"/>
      <c r="Y211" s="174"/>
      <c r="Z211" s="177"/>
      <c r="AA211" s="174"/>
      <c r="AB211" s="174"/>
      <c r="AC211" s="174"/>
      <c r="AD211" s="174"/>
      <c r="AE211" s="174"/>
      <c r="AF211" s="174"/>
      <c r="AG211" s="174"/>
      <c r="AH211" s="174"/>
      <c r="AI211" s="130"/>
      <c r="AJ211" s="130"/>
    </row>
    <row r="212" spans="1:36">
      <c r="A212" s="128"/>
      <c r="B212" s="128"/>
      <c r="C212" s="128"/>
      <c r="D212" s="128"/>
      <c r="E212" s="128"/>
      <c r="F212" s="128"/>
      <c r="G212" s="128"/>
      <c r="H212" s="128"/>
      <c r="I212" s="128"/>
      <c r="J212" s="128"/>
      <c r="K212" s="128"/>
      <c r="L212" s="128"/>
      <c r="M212" s="128"/>
      <c r="N212" s="128"/>
      <c r="O212" s="128"/>
      <c r="Q212" s="130"/>
      <c r="R212" s="174"/>
      <c r="S212" s="174"/>
      <c r="T212" s="174"/>
      <c r="U212" s="174"/>
      <c r="V212" s="174"/>
      <c r="W212" s="174"/>
      <c r="X212" s="174"/>
      <c r="Y212" s="174"/>
      <c r="Z212" s="177"/>
      <c r="AA212" s="174"/>
      <c r="AB212" s="174"/>
      <c r="AC212" s="174"/>
      <c r="AD212" s="174"/>
      <c r="AE212" s="174"/>
      <c r="AF212" s="174"/>
      <c r="AG212" s="174"/>
      <c r="AH212" s="174"/>
      <c r="AI212" s="130"/>
      <c r="AJ212" s="130"/>
    </row>
    <row r="213" spans="1:36">
      <c r="A213" s="128"/>
      <c r="B213" s="128"/>
      <c r="C213" s="128"/>
      <c r="D213" s="128"/>
      <c r="E213" s="128"/>
      <c r="F213" s="128"/>
      <c r="G213" s="128"/>
      <c r="H213" s="128"/>
      <c r="I213" s="128"/>
      <c r="J213" s="128"/>
      <c r="K213" s="128"/>
      <c r="L213" s="128"/>
      <c r="M213" s="128"/>
      <c r="N213" s="128"/>
      <c r="O213" s="128"/>
      <c r="Q213" s="130"/>
      <c r="R213" s="174"/>
      <c r="S213" s="174"/>
      <c r="T213" s="174"/>
      <c r="U213" s="174"/>
      <c r="V213" s="174"/>
      <c r="W213" s="174"/>
      <c r="X213" s="174"/>
      <c r="Y213" s="174"/>
      <c r="Z213" s="177"/>
      <c r="AA213" s="174"/>
      <c r="AB213" s="174"/>
      <c r="AC213" s="174"/>
      <c r="AD213" s="174"/>
      <c r="AE213" s="174"/>
      <c r="AF213" s="174"/>
      <c r="AG213" s="174"/>
      <c r="AH213" s="174"/>
      <c r="AI213" s="130"/>
      <c r="AJ213" s="130"/>
    </row>
    <row r="214" spans="1:36">
      <c r="A214" s="128"/>
      <c r="B214" s="128"/>
      <c r="C214" s="128"/>
      <c r="D214" s="128"/>
      <c r="E214" s="128"/>
      <c r="F214" s="128"/>
      <c r="G214" s="128"/>
      <c r="H214" s="128"/>
      <c r="I214" s="128"/>
      <c r="J214" s="128"/>
      <c r="K214" s="128"/>
      <c r="L214" s="128"/>
      <c r="M214" s="128"/>
      <c r="N214" s="128"/>
      <c r="O214" s="128"/>
      <c r="Q214" s="130"/>
      <c r="R214" s="130"/>
      <c r="S214" s="130"/>
      <c r="T214" s="130"/>
      <c r="U214" s="130"/>
      <c r="V214" s="130"/>
      <c r="W214" s="130"/>
      <c r="X214" s="130"/>
      <c r="Y214" s="130"/>
      <c r="Z214" s="130"/>
      <c r="AA214" s="130"/>
      <c r="AB214" s="130"/>
      <c r="AC214" s="130"/>
      <c r="AD214" s="130"/>
      <c r="AE214" s="130"/>
      <c r="AF214" s="130"/>
      <c r="AG214" s="130"/>
      <c r="AH214" s="130"/>
      <c r="AI214" s="130"/>
      <c r="AJ214" s="130"/>
    </row>
    <row r="215" spans="1:36">
      <c r="A215" s="128"/>
      <c r="B215" s="128"/>
      <c r="C215" s="128"/>
      <c r="D215" s="128"/>
      <c r="E215" s="128"/>
      <c r="F215" s="128"/>
      <c r="G215" s="128"/>
      <c r="H215" s="128"/>
      <c r="I215" s="128"/>
      <c r="J215" s="128"/>
      <c r="K215" s="128"/>
      <c r="L215" s="128"/>
      <c r="M215" s="128"/>
      <c r="N215" s="128"/>
      <c r="O215" s="128"/>
      <c r="Q215" s="130"/>
      <c r="R215" s="130"/>
      <c r="S215" s="130"/>
      <c r="T215" s="130"/>
      <c r="U215" s="130"/>
      <c r="V215" s="130"/>
      <c r="W215" s="130"/>
      <c r="X215" s="130"/>
      <c r="Y215" s="130"/>
      <c r="Z215" s="130"/>
      <c r="AA215" s="130"/>
      <c r="AB215" s="130"/>
      <c r="AC215" s="130"/>
      <c r="AD215" s="130"/>
      <c r="AE215" s="130"/>
      <c r="AF215" s="130"/>
      <c r="AG215" s="130"/>
      <c r="AH215" s="130"/>
      <c r="AI215" s="130"/>
      <c r="AJ215" s="130"/>
    </row>
    <row r="216" spans="1:36">
      <c r="A216" s="128"/>
      <c r="B216" s="128"/>
      <c r="C216" s="128"/>
      <c r="D216" s="128"/>
      <c r="E216" s="128"/>
      <c r="F216" s="128"/>
      <c r="G216" s="128"/>
      <c r="H216" s="128"/>
      <c r="I216" s="128"/>
      <c r="J216" s="128"/>
      <c r="K216" s="128"/>
      <c r="L216" s="128"/>
      <c r="M216" s="128"/>
      <c r="N216" s="128"/>
      <c r="O216" s="128"/>
      <c r="Q216" s="130"/>
      <c r="R216" s="130"/>
      <c r="S216" s="130"/>
      <c r="T216" s="130"/>
      <c r="U216" s="130"/>
      <c r="V216" s="130"/>
      <c r="W216" s="130"/>
      <c r="X216" s="130"/>
      <c r="Y216" s="130"/>
      <c r="Z216" s="130"/>
      <c r="AA216" s="130"/>
      <c r="AB216" s="130"/>
      <c r="AC216" s="130"/>
      <c r="AD216" s="130"/>
      <c r="AE216" s="130"/>
      <c r="AF216" s="130"/>
      <c r="AG216" s="130"/>
      <c r="AH216" s="130"/>
      <c r="AI216" s="130"/>
      <c r="AJ216" s="130"/>
    </row>
    <row r="217" spans="1:36">
      <c r="A217" s="128"/>
      <c r="B217" s="128"/>
      <c r="C217" s="128"/>
      <c r="D217" s="128"/>
      <c r="E217" s="128"/>
      <c r="F217" s="128"/>
      <c r="G217" s="128"/>
      <c r="H217" s="128"/>
      <c r="I217" s="128"/>
      <c r="J217" s="128"/>
      <c r="K217" s="128"/>
      <c r="L217" s="128"/>
      <c r="M217" s="128"/>
      <c r="N217" s="128"/>
      <c r="O217" s="128"/>
      <c r="Q217" s="130"/>
      <c r="R217" s="130" t="s">
        <v>354</v>
      </c>
      <c r="S217" s="130"/>
      <c r="T217" s="130"/>
      <c r="U217" s="130"/>
      <c r="V217" s="130"/>
      <c r="W217" s="130"/>
      <c r="X217" s="130"/>
      <c r="Y217" s="130"/>
      <c r="Z217" s="130"/>
      <c r="AA217" s="130"/>
      <c r="AB217" s="130"/>
      <c r="AC217" s="130"/>
      <c r="AD217" s="130"/>
      <c r="AE217" s="130"/>
      <c r="AF217" s="130"/>
      <c r="AG217" s="130"/>
      <c r="AH217" s="130"/>
      <c r="AI217" s="130"/>
      <c r="AJ217" s="130"/>
    </row>
    <row r="218" spans="1:36">
      <c r="A218" s="128"/>
      <c r="B218" s="128"/>
      <c r="C218" s="128"/>
      <c r="D218" s="128"/>
      <c r="E218" s="128"/>
      <c r="F218" s="128"/>
      <c r="G218" s="128"/>
      <c r="H218" s="128"/>
      <c r="I218" s="128"/>
      <c r="J218" s="128"/>
      <c r="K218" s="128"/>
      <c r="L218" s="128"/>
      <c r="M218" s="128"/>
      <c r="N218" s="128"/>
      <c r="O218" s="128"/>
      <c r="Q218" s="130"/>
      <c r="R218" s="129" t="s">
        <v>337</v>
      </c>
      <c r="S218" s="129" t="s">
        <v>338</v>
      </c>
      <c r="T218" s="129" t="s">
        <v>339</v>
      </c>
      <c r="U218" s="129" t="s">
        <v>340</v>
      </c>
      <c r="V218" s="129" t="s">
        <v>271</v>
      </c>
      <c r="W218" s="129" t="s">
        <v>341</v>
      </c>
      <c r="X218" s="130"/>
      <c r="Y218" s="130"/>
      <c r="Z218" s="130"/>
      <c r="AA218" s="130"/>
      <c r="AB218" s="130"/>
      <c r="AC218" s="130"/>
      <c r="AD218" s="130"/>
      <c r="AE218" s="130"/>
      <c r="AF218" s="130"/>
      <c r="AG218" s="130"/>
      <c r="AH218" s="130"/>
      <c r="AI218" s="130"/>
      <c r="AJ218" s="130"/>
    </row>
    <row r="219" spans="1:36">
      <c r="A219" s="128"/>
      <c r="B219" s="128"/>
      <c r="C219" s="128"/>
      <c r="D219" s="128"/>
      <c r="E219" s="128"/>
      <c r="F219" s="128"/>
      <c r="G219" s="128"/>
      <c r="H219" s="128"/>
      <c r="I219" s="128"/>
      <c r="J219" s="128"/>
      <c r="K219" s="128"/>
      <c r="L219" s="128"/>
      <c r="M219" s="128"/>
      <c r="N219" s="128"/>
      <c r="O219" s="128"/>
      <c r="Q219" s="130"/>
      <c r="R219" s="129">
        <v>1</v>
      </c>
      <c r="S219" s="129" t="s">
        <v>342</v>
      </c>
      <c r="T219" s="187">
        <v>85</v>
      </c>
      <c r="U219" s="187">
        <v>0</v>
      </c>
      <c r="V219" s="187">
        <v>45</v>
      </c>
      <c r="W219" s="187">
        <v>130</v>
      </c>
      <c r="X219" s="130"/>
      <c r="Y219" s="130"/>
      <c r="Z219" s="130"/>
      <c r="AA219" s="130"/>
      <c r="AB219" s="130"/>
      <c r="AC219" s="130"/>
      <c r="AD219" s="130"/>
      <c r="AE219" s="130"/>
      <c r="AF219" s="130"/>
      <c r="AG219" s="130"/>
      <c r="AH219" s="130"/>
      <c r="AI219" s="130"/>
      <c r="AJ219" s="130"/>
    </row>
    <row r="220" spans="1:36">
      <c r="A220" s="128"/>
      <c r="B220" s="128"/>
      <c r="C220" s="128"/>
      <c r="D220" s="128"/>
      <c r="E220" s="128"/>
      <c r="F220" s="128"/>
      <c r="G220" s="128"/>
      <c r="H220" s="128"/>
      <c r="I220" s="128"/>
      <c r="J220" s="128"/>
      <c r="K220" s="128"/>
      <c r="L220" s="128"/>
      <c r="M220" s="128"/>
      <c r="N220" s="128"/>
      <c r="O220" s="128"/>
      <c r="Q220" s="130"/>
      <c r="R220" s="129">
        <v>2</v>
      </c>
      <c r="S220" s="129" t="s">
        <v>342</v>
      </c>
      <c r="T220" s="187">
        <v>45</v>
      </c>
      <c r="U220" s="187">
        <v>0</v>
      </c>
      <c r="V220" s="187">
        <v>45</v>
      </c>
      <c r="W220" s="187">
        <v>90</v>
      </c>
      <c r="X220" s="130"/>
      <c r="Y220" s="130"/>
      <c r="Z220" s="130"/>
      <c r="AA220" s="130"/>
      <c r="AB220" s="130"/>
      <c r="AC220" s="130"/>
      <c r="AD220" s="130"/>
      <c r="AE220" s="130"/>
      <c r="AF220" s="130"/>
      <c r="AG220" s="130"/>
      <c r="AH220" s="130"/>
      <c r="AI220" s="130"/>
      <c r="AJ220" s="130"/>
    </row>
    <row r="221" spans="1:36">
      <c r="A221" s="128"/>
      <c r="B221" s="128"/>
      <c r="C221" s="128"/>
      <c r="D221" s="128"/>
      <c r="E221" s="128"/>
      <c r="F221" s="128"/>
      <c r="G221" s="128"/>
      <c r="H221" s="128"/>
      <c r="I221" s="128"/>
      <c r="J221" s="128"/>
      <c r="K221" s="128"/>
      <c r="L221" s="128"/>
      <c r="M221" s="128"/>
      <c r="N221" s="128"/>
      <c r="O221" s="128"/>
      <c r="Q221" s="130"/>
      <c r="R221" s="129">
        <v>3</v>
      </c>
      <c r="S221" s="129" t="s">
        <v>342</v>
      </c>
      <c r="T221" s="187">
        <v>200</v>
      </c>
      <c r="U221" s="187">
        <v>0</v>
      </c>
      <c r="V221" s="187">
        <v>45</v>
      </c>
      <c r="W221" s="187">
        <v>245</v>
      </c>
      <c r="X221" s="130"/>
      <c r="Y221" s="130"/>
      <c r="Z221" s="130"/>
      <c r="AA221" s="130"/>
      <c r="AB221" s="130"/>
      <c r="AC221" s="130"/>
      <c r="AD221" s="130"/>
      <c r="AE221" s="130"/>
      <c r="AF221" s="130"/>
      <c r="AG221" s="130"/>
      <c r="AH221" s="130"/>
      <c r="AI221" s="130"/>
      <c r="AJ221" s="130"/>
    </row>
    <row r="222" spans="1:36">
      <c r="A222" s="128"/>
      <c r="B222" s="128"/>
      <c r="C222" s="128"/>
      <c r="D222" s="128"/>
      <c r="E222" s="128"/>
      <c r="F222" s="128"/>
      <c r="G222" s="128"/>
      <c r="H222" s="128"/>
      <c r="I222" s="128"/>
      <c r="J222" s="128"/>
      <c r="K222" s="128"/>
      <c r="L222" s="128"/>
      <c r="M222" s="128"/>
      <c r="N222" s="128"/>
      <c r="O222" s="128"/>
      <c r="Q222" s="130"/>
      <c r="R222" s="129">
        <v>4</v>
      </c>
      <c r="S222" s="129" t="s">
        <v>343</v>
      </c>
      <c r="T222" s="187">
        <v>35.75</v>
      </c>
      <c r="U222" s="187">
        <v>27.6</v>
      </c>
      <c r="V222" s="187">
        <v>35.950000000000003</v>
      </c>
      <c r="W222" s="187">
        <v>99.300000000000011</v>
      </c>
      <c r="X222" s="130"/>
      <c r="Y222" s="130"/>
      <c r="Z222" s="130"/>
      <c r="AA222" s="130"/>
      <c r="AB222" s="130"/>
      <c r="AC222" s="130"/>
      <c r="AD222" s="130"/>
      <c r="AE222" s="130"/>
      <c r="AF222" s="130"/>
      <c r="AG222" s="130"/>
      <c r="AH222" s="130"/>
      <c r="AI222" s="130"/>
      <c r="AJ222" s="130"/>
    </row>
    <row r="223" spans="1:36">
      <c r="A223" s="128"/>
      <c r="B223" s="128"/>
      <c r="C223" s="128"/>
      <c r="D223" s="128"/>
      <c r="E223" s="128"/>
      <c r="F223" s="128"/>
      <c r="G223" s="128"/>
      <c r="H223" s="128"/>
      <c r="I223" s="128"/>
      <c r="J223" s="128"/>
      <c r="K223" s="128"/>
      <c r="L223" s="128"/>
      <c r="M223" s="128"/>
      <c r="N223" s="128"/>
      <c r="O223" s="128"/>
      <c r="Q223" s="130"/>
      <c r="R223" s="129">
        <v>5</v>
      </c>
      <c r="S223" s="129" t="s">
        <v>343</v>
      </c>
      <c r="T223" s="187">
        <v>93.86</v>
      </c>
      <c r="U223" s="187">
        <v>27.6</v>
      </c>
      <c r="V223" s="187">
        <v>35.950000000000003</v>
      </c>
      <c r="W223" s="187">
        <v>157.41000000000003</v>
      </c>
      <c r="X223" s="130"/>
      <c r="Y223" s="130"/>
      <c r="Z223" s="130"/>
      <c r="AA223" s="130"/>
      <c r="AB223" s="130"/>
      <c r="AC223" s="130"/>
      <c r="AD223" s="130"/>
      <c r="AE223" s="130"/>
      <c r="AF223" s="130"/>
      <c r="AG223" s="130"/>
      <c r="AH223" s="130"/>
      <c r="AI223" s="130"/>
      <c r="AJ223" s="130"/>
    </row>
    <row r="224" spans="1:36">
      <c r="A224" s="128"/>
      <c r="B224" s="128"/>
      <c r="C224" s="128"/>
      <c r="D224" s="128"/>
      <c r="E224" s="128"/>
      <c r="F224" s="128"/>
      <c r="G224" s="128"/>
      <c r="H224" s="128"/>
      <c r="I224" s="128"/>
      <c r="J224" s="128"/>
      <c r="K224" s="128"/>
      <c r="L224" s="128"/>
      <c r="M224" s="128"/>
      <c r="N224" s="128"/>
      <c r="O224" s="128"/>
      <c r="Q224" s="130"/>
      <c r="R224" s="129">
        <v>6</v>
      </c>
      <c r="S224" s="129" t="s">
        <v>344</v>
      </c>
      <c r="T224" s="187">
        <v>50</v>
      </c>
      <c r="U224" s="187">
        <v>50</v>
      </c>
      <c r="V224" s="187">
        <v>10.83</v>
      </c>
      <c r="W224" s="187">
        <v>110.83</v>
      </c>
      <c r="X224" s="130"/>
      <c r="Y224" s="130"/>
      <c r="Z224" s="130"/>
      <c r="AA224" s="130"/>
      <c r="AB224" s="130"/>
      <c r="AC224" s="130"/>
      <c r="AD224" s="130"/>
      <c r="AE224" s="130"/>
      <c r="AF224" s="130"/>
      <c r="AG224" s="130"/>
      <c r="AH224" s="130"/>
      <c r="AI224" s="130"/>
      <c r="AJ224" s="130"/>
    </row>
    <row r="225" spans="1:36">
      <c r="A225" s="128"/>
      <c r="B225" s="128"/>
      <c r="C225" s="128"/>
      <c r="D225" s="128"/>
      <c r="E225" s="128"/>
      <c r="F225" s="128"/>
      <c r="G225" s="128"/>
      <c r="H225" s="128"/>
      <c r="I225" s="128"/>
      <c r="J225" s="128"/>
      <c r="K225" s="128"/>
      <c r="L225" s="128"/>
      <c r="M225" s="128"/>
      <c r="N225" s="128"/>
      <c r="O225" s="128"/>
      <c r="Q225" s="130"/>
      <c r="R225" s="129">
        <v>7</v>
      </c>
      <c r="S225" s="129" t="s">
        <v>344</v>
      </c>
      <c r="T225" s="187">
        <v>50</v>
      </c>
      <c r="U225" s="187">
        <v>50</v>
      </c>
      <c r="V225" s="187">
        <v>10.83</v>
      </c>
      <c r="W225" s="187">
        <v>110.83</v>
      </c>
      <c r="X225" s="130"/>
      <c r="Y225" s="130"/>
      <c r="Z225" s="130"/>
      <c r="AA225" s="130"/>
      <c r="AB225" s="130"/>
      <c r="AC225" s="130"/>
      <c r="AD225" s="130"/>
      <c r="AE225" s="130"/>
      <c r="AF225" s="130"/>
      <c r="AG225" s="130"/>
      <c r="AH225" s="130"/>
      <c r="AI225" s="130"/>
      <c r="AJ225" s="130"/>
    </row>
    <row r="226" spans="1:36">
      <c r="A226" s="128"/>
      <c r="B226" s="128"/>
      <c r="C226" s="128"/>
      <c r="D226" s="128"/>
      <c r="E226" s="128"/>
      <c r="F226" s="128"/>
      <c r="G226" s="128"/>
      <c r="H226" s="128"/>
      <c r="I226" s="128"/>
      <c r="J226" s="128"/>
      <c r="K226" s="128"/>
      <c r="L226" s="128"/>
      <c r="M226" s="128"/>
      <c r="N226" s="128"/>
      <c r="O226" s="128"/>
      <c r="Q226" s="130"/>
      <c r="R226" s="129">
        <v>8</v>
      </c>
      <c r="S226" s="129" t="s">
        <v>344</v>
      </c>
      <c r="T226" s="187">
        <v>75</v>
      </c>
      <c r="U226" s="187">
        <v>50</v>
      </c>
      <c r="V226" s="187">
        <v>10.83</v>
      </c>
      <c r="W226" s="187">
        <v>135.83000000000001</v>
      </c>
      <c r="X226" s="130"/>
      <c r="Y226" s="130"/>
      <c r="Z226" s="130"/>
      <c r="AA226" s="130"/>
      <c r="AB226" s="130"/>
      <c r="AC226" s="130"/>
      <c r="AD226" s="130"/>
      <c r="AE226" s="130"/>
      <c r="AF226" s="130"/>
      <c r="AG226" s="130"/>
      <c r="AH226" s="130"/>
      <c r="AI226" s="130"/>
      <c r="AJ226" s="130"/>
    </row>
    <row r="227" spans="1:36">
      <c r="A227" s="128"/>
      <c r="B227" s="128"/>
      <c r="C227" s="128"/>
      <c r="D227" s="128"/>
      <c r="E227" s="128"/>
      <c r="F227" s="128"/>
      <c r="G227" s="128"/>
      <c r="H227" s="128"/>
      <c r="I227" s="128"/>
      <c r="J227" s="128"/>
      <c r="K227" s="128"/>
      <c r="L227" s="128"/>
      <c r="M227" s="128"/>
      <c r="N227" s="128"/>
      <c r="O227" s="128"/>
      <c r="Q227" s="130"/>
      <c r="R227" s="129">
        <v>9</v>
      </c>
      <c r="S227" s="129" t="s">
        <v>344</v>
      </c>
      <c r="T227" s="187">
        <v>75</v>
      </c>
      <c r="U227" s="187">
        <v>50</v>
      </c>
      <c r="V227" s="187">
        <v>10.83</v>
      </c>
      <c r="W227" s="187">
        <v>135.83000000000001</v>
      </c>
      <c r="X227" s="130"/>
      <c r="Y227" s="130"/>
      <c r="Z227" s="130"/>
      <c r="AA227" s="130"/>
      <c r="AB227" s="130"/>
      <c r="AC227" s="130"/>
      <c r="AD227" s="130"/>
      <c r="AE227" s="130"/>
      <c r="AF227" s="130"/>
      <c r="AG227" s="130"/>
      <c r="AH227" s="130"/>
      <c r="AI227" s="130"/>
      <c r="AJ227" s="130"/>
    </row>
    <row r="228" spans="1:36">
      <c r="A228" s="128"/>
      <c r="B228" s="128"/>
      <c r="C228" s="128"/>
      <c r="D228" s="128"/>
      <c r="E228" s="128"/>
      <c r="F228" s="128"/>
      <c r="G228" s="128"/>
      <c r="H228" s="128"/>
      <c r="I228" s="128"/>
      <c r="J228" s="128"/>
      <c r="K228" s="128"/>
      <c r="L228" s="128"/>
      <c r="M228" s="128"/>
      <c r="N228" s="128"/>
      <c r="O228" s="128"/>
      <c r="Q228" s="130"/>
      <c r="R228" s="129">
        <v>10</v>
      </c>
      <c r="S228" s="129" t="s">
        <v>345</v>
      </c>
      <c r="T228" s="187">
        <v>125</v>
      </c>
      <c r="U228" s="187">
        <v>50</v>
      </c>
      <c r="V228" s="187">
        <v>10.83</v>
      </c>
      <c r="W228" s="187">
        <v>185.83</v>
      </c>
      <c r="X228" s="130"/>
      <c r="Y228" s="130"/>
      <c r="Z228" s="130"/>
      <c r="AA228" s="130"/>
      <c r="AB228" s="130"/>
      <c r="AC228" s="130"/>
      <c r="AD228" s="130"/>
      <c r="AE228" s="130"/>
      <c r="AF228" s="130"/>
      <c r="AG228" s="130"/>
      <c r="AH228" s="130"/>
      <c r="AI228" s="130"/>
      <c r="AJ228" s="130"/>
    </row>
    <row r="229" spans="1:36">
      <c r="A229" s="128"/>
      <c r="B229" s="128"/>
      <c r="C229" s="128"/>
      <c r="D229" s="128"/>
      <c r="E229" s="128"/>
      <c r="F229" s="128"/>
      <c r="G229" s="128"/>
      <c r="H229" s="128"/>
      <c r="I229" s="128"/>
      <c r="J229" s="128"/>
      <c r="K229" s="128"/>
      <c r="L229" s="128"/>
      <c r="M229" s="128"/>
      <c r="N229" s="128"/>
      <c r="O229" s="128"/>
      <c r="Q229" s="130"/>
      <c r="R229" s="129">
        <v>11</v>
      </c>
      <c r="S229" s="129" t="s">
        <v>345</v>
      </c>
      <c r="T229" s="187">
        <v>100</v>
      </c>
      <c r="U229" s="187">
        <v>0</v>
      </c>
      <c r="V229" s="187">
        <v>30.59</v>
      </c>
      <c r="W229" s="187">
        <v>130.59</v>
      </c>
      <c r="X229" s="130"/>
      <c r="Y229" s="130"/>
      <c r="Z229" s="130"/>
      <c r="AA229" s="130"/>
      <c r="AB229" s="130"/>
      <c r="AC229" s="130"/>
      <c r="AD229" s="130"/>
      <c r="AE229" s="130"/>
      <c r="AF229" s="130"/>
      <c r="AG229" s="130"/>
      <c r="AH229" s="130"/>
      <c r="AI229" s="130"/>
      <c r="AJ229" s="130"/>
    </row>
    <row r="230" spans="1:36">
      <c r="A230" s="128"/>
      <c r="B230" s="128"/>
      <c r="C230" s="128"/>
      <c r="D230" s="128"/>
      <c r="E230" s="128"/>
      <c r="F230" s="128"/>
      <c r="G230" s="128"/>
      <c r="H230" s="128"/>
      <c r="I230" s="128"/>
      <c r="J230" s="128"/>
      <c r="K230" s="128"/>
      <c r="L230" s="128"/>
      <c r="M230" s="128"/>
      <c r="N230" s="128"/>
      <c r="O230" s="128"/>
      <c r="Q230" s="130"/>
      <c r="R230" s="129">
        <v>12</v>
      </c>
      <c r="S230" s="129" t="s">
        <v>345</v>
      </c>
      <c r="T230" s="187">
        <v>100</v>
      </c>
      <c r="U230" s="187">
        <v>0</v>
      </c>
      <c r="V230" s="187">
        <v>30.59</v>
      </c>
      <c r="W230" s="187">
        <v>130.59</v>
      </c>
      <c r="X230" s="130"/>
      <c r="Y230" s="130"/>
      <c r="Z230" s="130"/>
      <c r="AA230" s="130"/>
      <c r="AB230" s="130"/>
      <c r="AC230" s="130"/>
      <c r="AD230" s="130"/>
      <c r="AE230" s="130"/>
      <c r="AF230" s="130"/>
      <c r="AG230" s="130"/>
      <c r="AH230" s="130"/>
      <c r="AI230" s="130"/>
      <c r="AJ230" s="130"/>
    </row>
    <row r="231" spans="1:36">
      <c r="A231" s="128"/>
      <c r="B231" s="128"/>
      <c r="C231" s="128"/>
      <c r="D231" s="128"/>
      <c r="E231" s="128"/>
      <c r="F231" s="128"/>
      <c r="G231" s="128"/>
      <c r="H231" s="128"/>
      <c r="I231" s="128"/>
      <c r="J231" s="128"/>
      <c r="K231" s="128"/>
      <c r="L231" s="128"/>
      <c r="M231" s="128"/>
      <c r="N231" s="128"/>
      <c r="O231" s="128"/>
      <c r="Q231" s="130"/>
      <c r="R231" s="129">
        <v>13</v>
      </c>
      <c r="S231" s="129" t="s">
        <v>345</v>
      </c>
      <c r="T231" s="187">
        <v>135</v>
      </c>
      <c r="U231" s="187">
        <v>0</v>
      </c>
      <c r="V231" s="187">
        <v>30.59</v>
      </c>
      <c r="W231" s="187">
        <v>165.59</v>
      </c>
      <c r="X231" s="130"/>
      <c r="Y231" s="130"/>
      <c r="Z231" s="130"/>
      <c r="AA231" s="130"/>
      <c r="AB231" s="130"/>
      <c r="AC231" s="130"/>
      <c r="AD231" s="130"/>
      <c r="AE231" s="130"/>
      <c r="AF231" s="130"/>
      <c r="AG231" s="130"/>
      <c r="AH231" s="130"/>
      <c r="AI231" s="130"/>
      <c r="AJ231" s="130"/>
    </row>
    <row r="232" spans="1:36">
      <c r="A232" s="128"/>
      <c r="B232" s="128"/>
      <c r="C232" s="128"/>
      <c r="D232" s="128"/>
      <c r="E232" s="128"/>
      <c r="F232" s="128"/>
      <c r="G232" s="128"/>
      <c r="H232" s="128"/>
      <c r="I232" s="128"/>
      <c r="J232" s="128"/>
      <c r="K232" s="128"/>
      <c r="L232" s="128"/>
      <c r="M232" s="128"/>
      <c r="N232" s="128"/>
      <c r="O232" s="128"/>
      <c r="Q232" s="130"/>
      <c r="R232" s="129">
        <v>14</v>
      </c>
      <c r="S232" s="129" t="s">
        <v>345</v>
      </c>
      <c r="T232" s="187">
        <v>145</v>
      </c>
      <c r="U232" s="187">
        <v>0</v>
      </c>
      <c r="V232" s="187">
        <v>30.59</v>
      </c>
      <c r="W232" s="187">
        <v>175.59</v>
      </c>
      <c r="X232" s="130"/>
      <c r="Y232" s="130"/>
      <c r="Z232" s="130"/>
      <c r="AA232" s="130"/>
      <c r="AB232" s="130"/>
      <c r="AC232" s="130"/>
      <c r="AD232" s="130"/>
      <c r="AE232" s="130"/>
      <c r="AF232" s="130"/>
      <c r="AG232" s="130"/>
      <c r="AH232" s="130"/>
      <c r="AI232" s="130"/>
      <c r="AJ232" s="130"/>
    </row>
    <row r="233" spans="1:36">
      <c r="A233" s="128"/>
      <c r="B233" s="128"/>
      <c r="C233" s="128"/>
      <c r="D233" s="128"/>
      <c r="E233" s="128"/>
      <c r="F233" s="128"/>
      <c r="G233" s="128"/>
      <c r="H233" s="128"/>
      <c r="I233" s="128"/>
      <c r="J233" s="128"/>
      <c r="K233" s="128"/>
      <c r="L233" s="128"/>
      <c r="M233" s="128"/>
      <c r="N233" s="128"/>
      <c r="O233" s="128"/>
      <c r="Q233" s="130"/>
      <c r="R233" s="129">
        <v>15</v>
      </c>
      <c r="S233" s="129" t="s">
        <v>345</v>
      </c>
      <c r="T233" s="187">
        <v>170</v>
      </c>
      <c r="U233" s="187">
        <v>0</v>
      </c>
      <c r="V233" s="187">
        <v>30.59</v>
      </c>
      <c r="W233" s="187">
        <v>200.59</v>
      </c>
      <c r="X233" s="130"/>
      <c r="Y233" s="130"/>
      <c r="Z233" s="130"/>
      <c r="AA233" s="130"/>
      <c r="AB233" s="130"/>
      <c r="AC233" s="130"/>
      <c r="AD233" s="130"/>
      <c r="AE233" s="130"/>
      <c r="AF233" s="130"/>
      <c r="AG233" s="130"/>
      <c r="AH233" s="130"/>
      <c r="AI233" s="130"/>
      <c r="AJ233" s="130"/>
    </row>
    <row r="234" spans="1:36">
      <c r="A234" s="128"/>
      <c r="B234" s="128"/>
      <c r="C234" s="128"/>
      <c r="D234" s="128"/>
      <c r="E234" s="128"/>
      <c r="F234" s="128"/>
      <c r="G234" s="128"/>
      <c r="H234" s="128"/>
      <c r="I234" s="128"/>
      <c r="J234" s="128"/>
      <c r="K234" s="128"/>
      <c r="L234" s="128"/>
      <c r="M234" s="128"/>
      <c r="N234" s="128"/>
      <c r="O234" s="128"/>
      <c r="Q234" s="130"/>
      <c r="R234" s="129">
        <v>16</v>
      </c>
      <c r="S234" s="129" t="s">
        <v>345</v>
      </c>
      <c r="T234" s="187">
        <v>120</v>
      </c>
      <c r="U234" s="187">
        <v>0</v>
      </c>
      <c r="V234" s="187">
        <v>30.59</v>
      </c>
      <c r="W234" s="187">
        <v>150.59</v>
      </c>
      <c r="X234" s="130"/>
      <c r="Y234" s="130"/>
      <c r="Z234" s="130"/>
      <c r="AA234" s="130"/>
      <c r="AB234" s="130"/>
      <c r="AC234" s="130"/>
      <c r="AD234" s="130"/>
      <c r="AE234" s="130"/>
      <c r="AF234" s="130"/>
      <c r="AG234" s="130"/>
      <c r="AH234" s="130"/>
      <c r="AI234" s="130"/>
      <c r="AJ234" s="130"/>
    </row>
    <row r="235" spans="1:36">
      <c r="A235" s="128"/>
      <c r="B235" s="128"/>
      <c r="C235" s="128"/>
      <c r="D235" s="128"/>
      <c r="E235" s="128"/>
      <c r="F235" s="128"/>
      <c r="G235" s="128"/>
      <c r="H235" s="128"/>
      <c r="I235" s="128"/>
      <c r="J235" s="128"/>
      <c r="K235" s="128"/>
      <c r="L235" s="128"/>
      <c r="M235" s="128"/>
      <c r="N235" s="128"/>
      <c r="O235" s="128"/>
      <c r="Q235" s="130"/>
      <c r="R235" s="129">
        <v>17</v>
      </c>
      <c r="S235" s="129" t="s">
        <v>345</v>
      </c>
      <c r="T235" s="187">
        <v>145</v>
      </c>
      <c r="U235" s="187">
        <v>0</v>
      </c>
      <c r="V235" s="187">
        <v>30.59</v>
      </c>
      <c r="W235" s="187">
        <v>175.59</v>
      </c>
      <c r="X235" s="130"/>
      <c r="Y235" s="130"/>
      <c r="Z235" s="130"/>
      <c r="AA235" s="130"/>
      <c r="AB235" s="130"/>
      <c r="AC235" s="130"/>
      <c r="AD235" s="130"/>
      <c r="AE235" s="130"/>
      <c r="AF235" s="130"/>
      <c r="AG235" s="130"/>
      <c r="AH235" s="130"/>
      <c r="AI235" s="130"/>
      <c r="AJ235" s="130"/>
    </row>
    <row r="236" spans="1:36">
      <c r="A236" s="128"/>
      <c r="B236" s="128"/>
      <c r="C236" s="128"/>
      <c r="D236" s="128"/>
      <c r="E236" s="128"/>
      <c r="F236" s="128"/>
      <c r="G236" s="128"/>
      <c r="H236" s="128"/>
      <c r="I236" s="128"/>
      <c r="J236" s="128"/>
      <c r="K236" s="128"/>
      <c r="L236" s="128"/>
      <c r="M236" s="128"/>
      <c r="N236" s="128"/>
      <c r="O236" s="128"/>
      <c r="Q236" s="130"/>
      <c r="R236" s="129">
        <v>18</v>
      </c>
      <c r="S236" s="129" t="s">
        <v>345</v>
      </c>
      <c r="T236" s="187">
        <v>200</v>
      </c>
      <c r="U236" s="187">
        <v>0</v>
      </c>
      <c r="V236" s="187">
        <v>30.59</v>
      </c>
      <c r="W236" s="187">
        <v>230.59</v>
      </c>
      <c r="X236" s="130"/>
      <c r="Y236" s="130"/>
      <c r="Z236" s="130"/>
      <c r="AA236" s="130"/>
      <c r="AB236" s="130"/>
      <c r="AC236" s="130"/>
      <c r="AD236" s="130"/>
      <c r="AE236" s="130"/>
      <c r="AF236" s="130"/>
      <c r="AG236" s="130"/>
      <c r="AH236" s="130"/>
      <c r="AI236" s="130"/>
      <c r="AJ236" s="130"/>
    </row>
    <row r="237" spans="1:36">
      <c r="A237" s="128"/>
      <c r="B237" s="128"/>
      <c r="C237" s="128"/>
      <c r="D237" s="128"/>
      <c r="E237" s="128"/>
      <c r="F237" s="128"/>
      <c r="G237" s="128"/>
      <c r="H237" s="128"/>
      <c r="I237" s="128"/>
      <c r="J237" s="128"/>
      <c r="K237" s="128"/>
      <c r="L237" s="128"/>
      <c r="M237" s="128"/>
      <c r="N237" s="128"/>
      <c r="O237" s="128"/>
      <c r="Q237" s="130"/>
      <c r="R237" s="129">
        <v>19</v>
      </c>
      <c r="S237" s="129" t="s">
        <v>345</v>
      </c>
      <c r="T237" s="187">
        <v>140</v>
      </c>
      <c r="U237" s="187">
        <v>45</v>
      </c>
      <c r="V237" s="187">
        <v>30.59</v>
      </c>
      <c r="W237" s="187">
        <v>215.59</v>
      </c>
      <c r="X237" s="130"/>
      <c r="Y237" s="130"/>
      <c r="Z237" s="130"/>
      <c r="AA237" s="130"/>
      <c r="AB237" s="130"/>
      <c r="AC237" s="130"/>
      <c r="AD237" s="130"/>
      <c r="AE237" s="130"/>
      <c r="AF237" s="130"/>
      <c r="AG237" s="130"/>
      <c r="AH237" s="130"/>
      <c r="AI237" s="130"/>
      <c r="AJ237" s="130"/>
    </row>
    <row r="238" spans="1:36">
      <c r="A238" s="128"/>
      <c r="B238" s="128"/>
      <c r="C238" s="128"/>
      <c r="D238" s="128"/>
      <c r="E238" s="128"/>
      <c r="F238" s="128"/>
      <c r="G238" s="128"/>
      <c r="H238" s="128"/>
      <c r="I238" s="128"/>
      <c r="J238" s="128"/>
      <c r="K238" s="128"/>
      <c r="L238" s="128"/>
      <c r="M238" s="128"/>
      <c r="N238" s="128"/>
      <c r="O238" s="128"/>
      <c r="Q238" s="130"/>
      <c r="R238" s="129">
        <v>20</v>
      </c>
      <c r="S238" s="129" t="s">
        <v>345</v>
      </c>
      <c r="T238" s="187">
        <v>190</v>
      </c>
      <c r="U238" s="187">
        <v>45</v>
      </c>
      <c r="V238" s="187">
        <v>30.59</v>
      </c>
      <c r="W238" s="187">
        <v>265.58999999999997</v>
      </c>
      <c r="X238" s="130"/>
      <c r="Y238" s="130"/>
      <c r="Z238" s="130"/>
      <c r="AA238" s="130"/>
      <c r="AB238" s="130"/>
      <c r="AC238" s="130"/>
      <c r="AD238" s="130"/>
      <c r="AE238" s="130"/>
      <c r="AF238" s="130"/>
      <c r="AG238" s="130"/>
      <c r="AH238" s="130"/>
      <c r="AI238" s="130"/>
      <c r="AJ238" s="130"/>
    </row>
    <row r="239" spans="1:36">
      <c r="A239" s="128"/>
      <c r="B239" s="128"/>
      <c r="C239" s="128"/>
      <c r="D239" s="128"/>
      <c r="E239" s="128"/>
      <c r="F239" s="128"/>
      <c r="G239" s="128"/>
      <c r="H239" s="128"/>
      <c r="I239" s="128"/>
      <c r="J239" s="128"/>
      <c r="K239" s="128"/>
      <c r="L239" s="128"/>
      <c r="M239" s="128"/>
      <c r="N239" s="128"/>
      <c r="O239" s="128"/>
      <c r="Q239" s="130"/>
      <c r="R239" s="129"/>
      <c r="S239" s="129" t="s">
        <v>346</v>
      </c>
      <c r="T239" s="187">
        <v>113.98</v>
      </c>
      <c r="U239" s="187">
        <v>40.83</v>
      </c>
      <c r="V239" s="187">
        <v>30.59</v>
      </c>
      <c r="W239" s="129">
        <v>162.09</v>
      </c>
      <c r="X239" s="130"/>
      <c r="Y239" s="130"/>
      <c r="Z239" s="130"/>
      <c r="AA239" s="130"/>
      <c r="AB239" s="130"/>
      <c r="AC239" s="130"/>
      <c r="AD239" s="130"/>
      <c r="AE239" s="130"/>
      <c r="AF239" s="130"/>
      <c r="AG239" s="130"/>
      <c r="AH239" s="130"/>
      <c r="AI239" s="130"/>
      <c r="AJ239" s="130"/>
    </row>
    <row r="240" spans="1:36">
      <c r="A240" s="128"/>
      <c r="B240" s="128"/>
      <c r="C240" s="128"/>
      <c r="D240" s="128"/>
      <c r="E240" s="128"/>
      <c r="F240" s="128"/>
      <c r="G240" s="128"/>
      <c r="H240" s="128"/>
      <c r="I240" s="128"/>
      <c r="J240" s="128"/>
      <c r="K240" s="128"/>
      <c r="L240" s="128"/>
      <c r="M240" s="128"/>
      <c r="N240" s="128"/>
      <c r="O240" s="128"/>
      <c r="Q240" s="130"/>
      <c r="R240" s="129"/>
      <c r="S240" s="129" t="s">
        <v>347</v>
      </c>
      <c r="T240" s="187">
        <v>139.97999999999999</v>
      </c>
      <c r="U240" s="129"/>
      <c r="V240" s="129" t="s">
        <v>348</v>
      </c>
      <c r="W240" s="187">
        <v>144.57</v>
      </c>
      <c r="X240" s="130"/>
      <c r="Y240" s="130"/>
      <c r="Z240" s="130"/>
      <c r="AA240" s="130"/>
      <c r="AB240" s="130"/>
      <c r="AC240" s="130"/>
      <c r="AD240" s="130"/>
      <c r="AE240" s="130"/>
      <c r="AF240" s="130"/>
      <c r="AG240" s="130"/>
      <c r="AH240" s="130"/>
      <c r="AI240" s="130"/>
      <c r="AJ240" s="130"/>
    </row>
    <row r="241" spans="1:36">
      <c r="A241" s="128"/>
      <c r="B241" s="128"/>
      <c r="C241" s="128"/>
      <c r="D241" s="128"/>
      <c r="E241" s="128"/>
      <c r="F241" s="128"/>
      <c r="G241" s="128"/>
      <c r="H241" s="128"/>
      <c r="I241" s="128"/>
      <c r="J241" s="128"/>
      <c r="K241" s="128"/>
      <c r="L241" s="128"/>
      <c r="M241" s="128"/>
      <c r="N241" s="128"/>
      <c r="O241" s="128"/>
      <c r="Q241" s="130"/>
      <c r="R241" s="129"/>
      <c r="S241" s="129" t="s">
        <v>349</v>
      </c>
      <c r="T241" s="187">
        <v>97.05</v>
      </c>
      <c r="U241" s="129"/>
      <c r="V241" s="129"/>
      <c r="W241" s="129"/>
      <c r="X241" s="130"/>
      <c r="Y241" s="130"/>
      <c r="Z241" s="130"/>
      <c r="AA241" s="130"/>
      <c r="AB241" s="130"/>
      <c r="AC241" s="130"/>
      <c r="AD241" s="130"/>
      <c r="AE241" s="130"/>
      <c r="AF241" s="130"/>
      <c r="AG241" s="130"/>
      <c r="AH241" s="130"/>
      <c r="AI241" s="130"/>
      <c r="AJ241" s="130"/>
    </row>
    <row r="242" spans="1:36">
      <c r="A242" s="128"/>
      <c r="B242" s="128"/>
      <c r="C242" s="128"/>
      <c r="D242" s="128"/>
      <c r="E242" s="128"/>
      <c r="F242" s="128"/>
      <c r="G242" s="128"/>
      <c r="H242" s="128"/>
      <c r="I242" s="128"/>
      <c r="J242" s="128"/>
      <c r="K242" s="128"/>
      <c r="L242" s="128"/>
      <c r="M242" s="128"/>
      <c r="N242" s="128"/>
      <c r="O242" s="128"/>
      <c r="Q242" s="130"/>
      <c r="R242" s="129"/>
      <c r="S242" s="129" t="s">
        <v>350</v>
      </c>
      <c r="T242" s="187">
        <v>118.52</v>
      </c>
      <c r="U242" s="129"/>
      <c r="V242" s="129"/>
      <c r="W242" s="129"/>
      <c r="X242" s="130"/>
      <c r="Y242" s="130"/>
      <c r="Z242" s="130"/>
      <c r="AA242" s="130"/>
      <c r="AB242" s="130"/>
      <c r="AC242" s="130"/>
      <c r="AD242" s="130"/>
      <c r="AE242" s="130"/>
      <c r="AF242" s="130"/>
      <c r="AG242" s="130"/>
      <c r="AH242" s="130"/>
      <c r="AI242" s="130"/>
      <c r="AJ242" s="130"/>
    </row>
    <row r="243" spans="1:36">
      <c r="A243" s="128"/>
      <c r="B243" s="128"/>
      <c r="C243" s="128"/>
      <c r="D243" s="128"/>
      <c r="E243" s="128"/>
      <c r="F243" s="128"/>
      <c r="G243" s="128"/>
      <c r="H243" s="128"/>
      <c r="I243" s="128"/>
      <c r="J243" s="128"/>
      <c r="K243" s="128"/>
      <c r="L243" s="128"/>
      <c r="M243" s="128"/>
      <c r="N243" s="128"/>
      <c r="O243" s="128"/>
      <c r="Q243" s="130"/>
      <c r="R243" s="129"/>
      <c r="S243" s="129"/>
      <c r="T243" s="129"/>
      <c r="U243" s="129"/>
      <c r="V243" s="129"/>
      <c r="W243" s="129"/>
      <c r="X243" s="130"/>
      <c r="Y243" s="130"/>
      <c r="Z243" s="130"/>
      <c r="AA243" s="130"/>
      <c r="AB243" s="130"/>
      <c r="AC243" s="130"/>
      <c r="AD243" s="130"/>
      <c r="AE243" s="130"/>
      <c r="AF243" s="130"/>
      <c r="AG243" s="130"/>
      <c r="AH243" s="130"/>
      <c r="AI243" s="130"/>
      <c r="AJ243" s="130"/>
    </row>
    <row r="244" spans="1:36">
      <c r="A244" s="128"/>
      <c r="B244" s="128"/>
      <c r="C244" s="128"/>
      <c r="D244" s="128"/>
      <c r="E244" s="128"/>
      <c r="F244" s="128"/>
      <c r="G244" s="128"/>
      <c r="H244" s="128"/>
      <c r="I244" s="128"/>
      <c r="J244" s="128"/>
      <c r="K244" s="128"/>
      <c r="L244" s="128"/>
      <c r="M244" s="128"/>
      <c r="N244" s="128"/>
      <c r="O244" s="128"/>
      <c r="Q244" s="130"/>
      <c r="R244" s="129"/>
      <c r="S244" s="129" t="s">
        <v>351</v>
      </c>
      <c r="T244" s="188">
        <v>329.125</v>
      </c>
      <c r="U244" s="188">
        <v>329.125</v>
      </c>
      <c r="V244" s="188">
        <v>329.125</v>
      </c>
      <c r="W244" s="188">
        <v>329.125</v>
      </c>
      <c r="X244" s="130"/>
      <c r="Y244" s="130"/>
      <c r="Z244" s="130"/>
      <c r="AA244" s="130"/>
      <c r="AB244" s="130"/>
      <c r="AC244" s="130"/>
      <c r="AD244" s="130"/>
      <c r="AE244" s="130"/>
      <c r="AF244" s="130"/>
      <c r="AG244" s="130"/>
      <c r="AH244" s="130"/>
      <c r="AI244" s="130"/>
      <c r="AJ244" s="130"/>
    </row>
    <row r="245" spans="1:36">
      <c r="A245" s="128"/>
      <c r="B245" s="128"/>
      <c r="C245" s="128"/>
      <c r="D245" s="128"/>
      <c r="E245" s="128"/>
      <c r="F245" s="128"/>
      <c r="G245" s="128"/>
      <c r="H245" s="128"/>
      <c r="I245" s="128"/>
      <c r="J245" s="128"/>
      <c r="K245" s="128"/>
      <c r="L245" s="128"/>
      <c r="M245" s="128"/>
      <c r="N245" s="128"/>
      <c r="O245" s="128"/>
      <c r="Q245" s="130"/>
      <c r="R245" s="129"/>
      <c r="S245" s="129" t="s">
        <v>352</v>
      </c>
      <c r="T245" s="187">
        <v>0.36010634257500951</v>
      </c>
      <c r="U245" s="187">
        <v>0.12405620964679073</v>
      </c>
      <c r="V245" s="187">
        <v>9.2943410558298523E-2</v>
      </c>
      <c r="W245" s="187">
        <v>0.49248765666540067</v>
      </c>
      <c r="X245" s="130"/>
      <c r="Y245" s="130"/>
      <c r="Z245" s="130"/>
      <c r="AA245" s="130"/>
      <c r="AB245" s="130"/>
      <c r="AC245" s="130"/>
      <c r="AD245" s="130"/>
      <c r="AE245" s="130"/>
      <c r="AF245" s="130"/>
      <c r="AG245" s="130"/>
      <c r="AH245" s="130"/>
      <c r="AI245" s="130"/>
      <c r="AJ245" s="130"/>
    </row>
    <row r="246" spans="1:36">
      <c r="A246" s="128"/>
      <c r="B246" s="128"/>
      <c r="C246" s="128"/>
      <c r="D246" s="128"/>
      <c r="E246" s="128"/>
      <c r="F246" s="128"/>
      <c r="G246" s="128"/>
      <c r="H246" s="128"/>
      <c r="I246" s="128"/>
      <c r="J246" s="128"/>
      <c r="K246" s="128"/>
      <c r="L246" s="128"/>
      <c r="M246" s="128"/>
      <c r="N246" s="128"/>
      <c r="O246" s="128"/>
      <c r="Q246" s="130"/>
      <c r="R246" s="129"/>
      <c r="S246" s="129"/>
      <c r="T246" s="129"/>
      <c r="U246" s="129"/>
      <c r="V246" s="129"/>
      <c r="W246" s="129"/>
      <c r="X246" s="130"/>
      <c r="Y246" s="130"/>
      <c r="Z246" s="130"/>
      <c r="AA246" s="130"/>
      <c r="AB246" s="130"/>
      <c r="AC246" s="130"/>
      <c r="AD246" s="130"/>
      <c r="AE246" s="130"/>
      <c r="AF246" s="130"/>
      <c r="AG246" s="130"/>
      <c r="AH246" s="130"/>
      <c r="AI246" s="130"/>
      <c r="AJ246" s="130"/>
    </row>
    <row r="247" spans="1:36">
      <c r="A247" s="128"/>
      <c r="B247" s="128"/>
      <c r="C247" s="128"/>
      <c r="D247" s="128"/>
      <c r="E247" s="128"/>
      <c r="F247" s="128"/>
      <c r="G247" s="128"/>
      <c r="H247" s="128"/>
      <c r="I247" s="128"/>
      <c r="J247" s="128"/>
      <c r="K247" s="128"/>
      <c r="L247" s="128"/>
      <c r="M247" s="128"/>
      <c r="N247" s="128"/>
      <c r="O247" s="128"/>
      <c r="Q247" s="130"/>
      <c r="R247" s="129"/>
      <c r="S247" s="129" t="s">
        <v>353</v>
      </c>
      <c r="T247" s="187">
        <v>0.35999165293885843</v>
      </c>
      <c r="U247" s="187">
        <v>0.12401669920261213</v>
      </c>
      <c r="V247" s="187">
        <v>7.976143674890547E-2</v>
      </c>
      <c r="W247" s="189">
        <v>0.56376978889037599</v>
      </c>
      <c r="X247" s="130"/>
      <c r="Y247" s="130"/>
      <c r="Z247" s="130"/>
      <c r="AA247" s="130"/>
      <c r="AB247" s="130"/>
      <c r="AC247" s="130"/>
      <c r="AD247" s="130"/>
      <c r="AE247" s="130"/>
      <c r="AF247" s="130"/>
      <c r="AG247" s="130"/>
      <c r="AH247" s="130"/>
      <c r="AI247" s="130"/>
      <c r="AJ247" s="130"/>
    </row>
    <row r="248" spans="1:36">
      <c r="A248" s="128"/>
      <c r="B248" s="128"/>
      <c r="C248" s="128"/>
      <c r="D248" s="128"/>
      <c r="E248" s="128"/>
      <c r="F248" s="128"/>
      <c r="G248" s="128"/>
      <c r="H248" s="128"/>
      <c r="I248" s="128"/>
      <c r="J248" s="128"/>
      <c r="K248" s="128"/>
      <c r="L248" s="128"/>
      <c r="M248" s="128"/>
      <c r="N248" s="128"/>
      <c r="O248" s="128"/>
      <c r="Q248" s="130"/>
      <c r="R248" s="130"/>
      <c r="S248" s="130"/>
      <c r="T248" s="130"/>
      <c r="U248" s="130"/>
      <c r="V248" s="130"/>
      <c r="W248" s="130"/>
      <c r="X248" s="130"/>
      <c r="Y248" s="130"/>
      <c r="Z248" s="130"/>
      <c r="AA248" s="130"/>
      <c r="AB248" s="130"/>
      <c r="AC248" s="130"/>
      <c r="AD248" s="130"/>
      <c r="AE248" s="130"/>
      <c r="AF248" s="130"/>
      <c r="AG248" s="130"/>
      <c r="AH248" s="130"/>
      <c r="AI248" s="130"/>
      <c r="AJ248" s="130"/>
    </row>
    <row r="249" spans="1:36">
      <c r="A249" s="128"/>
      <c r="B249" s="128"/>
      <c r="C249" s="128"/>
      <c r="D249" s="128"/>
      <c r="E249" s="128"/>
      <c r="F249" s="128"/>
      <c r="G249" s="128"/>
      <c r="H249" s="128"/>
      <c r="I249" s="128"/>
      <c r="J249" s="128"/>
      <c r="K249" s="128"/>
      <c r="L249" s="128"/>
      <c r="M249" s="128"/>
      <c r="N249" s="128"/>
      <c r="O249" s="128"/>
      <c r="Q249" s="130"/>
      <c r="R249" s="130"/>
      <c r="S249" s="130"/>
      <c r="T249" s="130"/>
      <c r="U249" s="130"/>
      <c r="V249" s="130"/>
      <c r="W249" s="130"/>
      <c r="X249" s="130"/>
      <c r="Y249" s="130"/>
      <c r="Z249" s="130"/>
      <c r="AA249" s="130"/>
      <c r="AB249" s="130"/>
      <c r="AC249" s="130"/>
      <c r="AD249" s="130"/>
      <c r="AE249" s="130"/>
      <c r="AF249" s="130"/>
      <c r="AG249" s="130"/>
      <c r="AH249" s="130"/>
      <c r="AI249" s="130"/>
      <c r="AJ249" s="130"/>
    </row>
    <row r="250" spans="1:36">
      <c r="A250" s="128"/>
      <c r="B250" s="128"/>
      <c r="C250" s="128"/>
      <c r="D250" s="128"/>
      <c r="E250" s="128"/>
      <c r="F250" s="128"/>
      <c r="G250" s="128"/>
      <c r="H250" s="128"/>
      <c r="I250" s="128"/>
      <c r="J250" s="128"/>
      <c r="K250" s="128"/>
      <c r="L250" s="128"/>
      <c r="M250" s="128"/>
      <c r="N250" s="128"/>
      <c r="O250" s="128"/>
      <c r="Q250" s="130"/>
      <c r="R250" s="130"/>
      <c r="S250" s="130"/>
      <c r="T250" s="130"/>
      <c r="U250" s="130"/>
      <c r="V250" s="130"/>
      <c r="W250" s="130"/>
      <c r="X250" s="130"/>
      <c r="Y250" s="130"/>
      <c r="Z250" s="130"/>
      <c r="AA250" s="130"/>
      <c r="AB250" s="130"/>
      <c r="AC250" s="130"/>
      <c r="AD250" s="130"/>
      <c r="AE250" s="130"/>
      <c r="AF250" s="130"/>
      <c r="AG250" s="130"/>
      <c r="AH250" s="130"/>
      <c r="AI250" s="130"/>
      <c r="AJ250" s="130"/>
    </row>
    <row r="251" spans="1:36">
      <c r="A251" s="128"/>
      <c r="B251" s="128"/>
      <c r="C251" s="128"/>
      <c r="D251" s="128"/>
      <c r="E251" s="128"/>
      <c r="F251" s="128"/>
      <c r="G251" s="128"/>
      <c r="H251" s="128"/>
      <c r="I251" s="128"/>
      <c r="J251" s="128"/>
      <c r="K251" s="128"/>
      <c r="L251" s="128"/>
      <c r="M251" s="128"/>
      <c r="N251" s="128"/>
      <c r="O251" s="128"/>
      <c r="Q251" s="130"/>
      <c r="R251" s="130"/>
      <c r="S251" s="130"/>
      <c r="T251" s="130"/>
      <c r="U251" s="130"/>
      <c r="V251" s="130"/>
      <c r="W251" s="130"/>
      <c r="X251" s="130"/>
      <c r="Y251" s="130"/>
      <c r="Z251" s="130"/>
      <c r="AA251" s="130"/>
      <c r="AB251" s="130"/>
      <c r="AC251" s="130"/>
      <c r="AD251" s="130"/>
      <c r="AE251" s="130"/>
      <c r="AF251" s="130"/>
      <c r="AG251" s="130"/>
      <c r="AH251" s="130"/>
      <c r="AI251" s="130"/>
      <c r="AJ251" s="130"/>
    </row>
    <row r="252" spans="1:36">
      <c r="A252" s="128"/>
      <c r="B252" s="128"/>
      <c r="C252" s="128"/>
      <c r="D252" s="128"/>
      <c r="E252" s="128"/>
      <c r="F252" s="128"/>
      <c r="G252" s="128"/>
      <c r="H252" s="128"/>
      <c r="I252" s="128"/>
      <c r="J252" s="128"/>
      <c r="K252" s="128"/>
      <c r="L252" s="128"/>
      <c r="M252" s="128"/>
      <c r="N252" s="128"/>
      <c r="O252" s="128"/>
      <c r="Q252" s="130"/>
      <c r="R252" s="130" t="s">
        <v>359</v>
      </c>
      <c r="S252" s="130"/>
      <c r="T252" s="130"/>
      <c r="U252" s="130"/>
      <c r="V252" s="130"/>
      <c r="W252" s="130"/>
      <c r="X252" s="130"/>
      <c r="Y252" s="130"/>
      <c r="Z252" s="130"/>
      <c r="AA252" s="130"/>
      <c r="AB252" s="130"/>
      <c r="AC252" s="130"/>
      <c r="AD252" s="130"/>
      <c r="AE252" s="130"/>
      <c r="AF252" s="130"/>
      <c r="AG252" s="130"/>
      <c r="AH252" s="130"/>
      <c r="AI252" s="130"/>
      <c r="AJ252" s="130"/>
    </row>
    <row r="253" spans="1:36">
      <c r="A253" s="128"/>
      <c r="B253" s="128"/>
      <c r="C253" s="128"/>
      <c r="D253" s="128"/>
      <c r="E253" s="128"/>
      <c r="F253" s="128"/>
      <c r="G253" s="128"/>
      <c r="H253" s="128"/>
      <c r="I253" s="128"/>
      <c r="J253" s="128"/>
      <c r="K253" s="128"/>
      <c r="L253" s="128"/>
      <c r="M253" s="128"/>
      <c r="N253" s="128"/>
      <c r="O253" s="128"/>
      <c r="Q253" s="130"/>
      <c r="R253" s="129" t="s">
        <v>355</v>
      </c>
      <c r="S253" s="191" t="s">
        <v>356</v>
      </c>
      <c r="T253" s="191" t="s">
        <v>357</v>
      </c>
      <c r="U253" s="130"/>
      <c r="V253" s="130"/>
      <c r="W253" s="129" t="s">
        <v>360</v>
      </c>
      <c r="X253" s="129"/>
      <c r="Y253" s="129" t="s">
        <v>361</v>
      </c>
      <c r="Z253" s="130"/>
      <c r="AA253" s="130"/>
      <c r="AB253" s="130"/>
      <c r="AC253" s="130"/>
      <c r="AD253" s="130"/>
      <c r="AE253" s="130"/>
      <c r="AF253" s="130"/>
      <c r="AG253" s="130"/>
      <c r="AH253" s="130"/>
      <c r="AI253" s="130"/>
      <c r="AJ253" s="130"/>
    </row>
    <row r="254" spans="1:36">
      <c r="A254" s="128"/>
      <c r="B254" s="128"/>
      <c r="C254" s="128"/>
      <c r="D254" s="128"/>
      <c r="E254" s="128"/>
      <c r="F254" s="128"/>
      <c r="G254" s="128"/>
      <c r="H254" s="128"/>
      <c r="I254" s="128"/>
      <c r="J254" s="128"/>
      <c r="K254" s="128"/>
      <c r="L254" s="128"/>
      <c r="M254" s="128"/>
      <c r="N254" s="128"/>
      <c r="O254" s="128"/>
      <c r="Q254" s="130"/>
      <c r="R254" s="129" t="s">
        <v>358</v>
      </c>
      <c r="S254" s="192">
        <v>91.27</v>
      </c>
      <c r="T254" s="192">
        <v>47.15</v>
      </c>
      <c r="U254" s="130"/>
      <c r="V254" s="130"/>
      <c r="W254" s="129">
        <v>0.93</v>
      </c>
      <c r="X254" s="129"/>
      <c r="Y254" s="190">
        <f>SUM(S254:T254)*W254/1000</f>
        <v>0.12873059999999997</v>
      </c>
      <c r="Z254" s="130"/>
      <c r="AA254" s="130"/>
      <c r="AB254" s="130"/>
      <c r="AC254" s="130"/>
      <c r="AD254" s="130"/>
      <c r="AE254" s="130"/>
      <c r="AF254" s="130"/>
      <c r="AG254" s="130"/>
      <c r="AH254" s="130"/>
      <c r="AI254" s="130"/>
      <c r="AJ254" s="130"/>
    </row>
    <row r="255" spans="1:36">
      <c r="A255" s="128"/>
      <c r="B255" s="128"/>
      <c r="C255" s="128"/>
      <c r="D255" s="128"/>
      <c r="E255" s="128"/>
      <c r="F255" s="128"/>
      <c r="G255" s="128"/>
      <c r="H255" s="128"/>
      <c r="I255" s="128"/>
      <c r="J255" s="128"/>
      <c r="K255" s="128"/>
      <c r="L255" s="128"/>
      <c r="M255" s="128"/>
      <c r="N255" s="128"/>
      <c r="O255" s="128"/>
      <c r="Q255" s="130"/>
      <c r="R255" s="130"/>
      <c r="S255" s="130"/>
      <c r="T255" s="130"/>
      <c r="U255" s="130"/>
      <c r="V255" s="130"/>
      <c r="W255" s="130"/>
      <c r="X255" s="130"/>
      <c r="Y255" s="130"/>
      <c r="Z255" s="130"/>
      <c r="AA255" s="130"/>
      <c r="AB255" s="130"/>
      <c r="AC255" s="130"/>
      <c r="AD255" s="130"/>
      <c r="AE255" s="130"/>
      <c r="AF255" s="130"/>
      <c r="AG255" s="130"/>
      <c r="AH255" s="130"/>
      <c r="AI255" s="130"/>
      <c r="AJ255" s="130"/>
    </row>
    <row r="256" spans="1:36">
      <c r="A256" s="128"/>
      <c r="B256" s="128"/>
      <c r="C256" s="128"/>
      <c r="D256" s="128"/>
      <c r="E256" s="128"/>
      <c r="F256" s="128"/>
      <c r="G256" s="128"/>
      <c r="H256" s="128"/>
      <c r="I256" s="128"/>
      <c r="J256" s="128"/>
      <c r="K256" s="128"/>
      <c r="L256" s="128"/>
      <c r="M256" s="128"/>
      <c r="N256" s="128"/>
      <c r="O256" s="128"/>
      <c r="Q256" s="130"/>
      <c r="R256" s="130"/>
      <c r="S256" s="130"/>
      <c r="T256" s="130"/>
      <c r="U256" s="130"/>
      <c r="V256" s="130"/>
      <c r="W256" s="130"/>
      <c r="X256" s="130"/>
      <c r="Y256" s="130"/>
      <c r="Z256" s="130"/>
      <c r="AA256" s="130"/>
      <c r="AB256" s="130"/>
      <c r="AC256" s="130"/>
      <c r="AD256" s="130"/>
      <c r="AE256" s="130"/>
      <c r="AF256" s="130"/>
      <c r="AG256" s="130"/>
      <c r="AH256" s="130"/>
      <c r="AI256" s="130"/>
      <c r="AJ256" s="130"/>
    </row>
    <row r="257" spans="1:36">
      <c r="A257" s="128"/>
      <c r="B257" s="128"/>
      <c r="C257" s="128"/>
      <c r="D257" s="128"/>
      <c r="E257" s="128"/>
      <c r="F257" s="128"/>
      <c r="G257" s="128"/>
      <c r="H257" s="128"/>
      <c r="I257" s="128"/>
      <c r="J257" s="128"/>
      <c r="K257" s="128"/>
      <c r="L257" s="128"/>
      <c r="M257" s="128"/>
      <c r="N257" s="128"/>
      <c r="O257" s="128"/>
      <c r="Q257" s="130"/>
      <c r="R257" s="130"/>
      <c r="S257" s="130"/>
      <c r="T257" s="130"/>
      <c r="U257" s="130"/>
      <c r="V257" s="130"/>
      <c r="W257" s="130"/>
      <c r="X257" s="130"/>
      <c r="Y257" s="130"/>
      <c r="Z257" s="130"/>
      <c r="AA257" s="130"/>
      <c r="AB257" s="130"/>
      <c r="AC257" s="130"/>
      <c r="AD257" s="130"/>
      <c r="AE257" s="130"/>
      <c r="AF257" s="130"/>
      <c r="AG257" s="130"/>
      <c r="AH257" s="130"/>
      <c r="AI257" s="130"/>
      <c r="AJ257" s="130"/>
    </row>
    <row r="258" spans="1:36">
      <c r="A258" s="128"/>
      <c r="B258" s="128"/>
      <c r="C258" s="128"/>
      <c r="D258" s="128"/>
      <c r="E258" s="128"/>
      <c r="F258" s="128"/>
      <c r="G258" s="128"/>
      <c r="H258" s="128"/>
      <c r="I258" s="128"/>
      <c r="J258" s="128"/>
      <c r="K258" s="128"/>
      <c r="L258" s="128"/>
      <c r="M258" s="128"/>
      <c r="N258" s="128"/>
      <c r="O258" s="128"/>
      <c r="Q258" s="130"/>
      <c r="R258" s="130"/>
      <c r="S258" s="130"/>
      <c r="T258" s="130"/>
      <c r="U258" s="130"/>
      <c r="V258" s="130"/>
      <c r="W258" s="130"/>
      <c r="X258" s="130"/>
      <c r="Y258" s="130"/>
      <c r="Z258" s="130"/>
      <c r="AA258" s="130"/>
      <c r="AB258" s="130"/>
      <c r="AC258" s="130"/>
      <c r="AD258" s="130"/>
      <c r="AE258" s="130"/>
      <c r="AF258" s="130"/>
      <c r="AG258" s="130"/>
      <c r="AH258" s="130"/>
      <c r="AI258" s="130"/>
      <c r="AJ258" s="130"/>
    </row>
  </sheetData>
  <mergeCells count="13">
    <mergeCell ref="S52:AE52"/>
    <mergeCell ref="AB62:AE62"/>
    <mergeCell ref="T63:U63"/>
    <mergeCell ref="V63:W63"/>
    <mergeCell ref="X63:Y63"/>
    <mergeCell ref="Z63:AA63"/>
    <mergeCell ref="AB63:AC63"/>
    <mergeCell ref="AD63:AE63"/>
    <mergeCell ref="C90:E90"/>
    <mergeCell ref="F90:H90"/>
    <mergeCell ref="C150:D150"/>
    <mergeCell ref="T62:W62"/>
    <mergeCell ref="X62:AA6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dimension ref="B2:AF128"/>
  <sheetViews>
    <sheetView workbookViewId="0">
      <selection activeCell="H8" sqref="H8"/>
    </sheetView>
  </sheetViews>
  <sheetFormatPr defaultRowHeight="12.75"/>
  <cols>
    <col min="2" max="2" width="28.28515625" customWidth="1"/>
    <col min="3" max="4" width="15.42578125" customWidth="1"/>
    <col min="9" max="9" width="26.140625" customWidth="1"/>
    <col min="14" max="14" width="27.7109375" customWidth="1"/>
    <col min="15" max="16" width="12" customWidth="1"/>
    <col min="21" max="21" width="26.28515625" customWidth="1"/>
    <col min="22" max="23" width="14.5703125" customWidth="1"/>
    <col min="29" max="29" width="18" customWidth="1"/>
    <col min="30" max="30" width="12.42578125" customWidth="1"/>
  </cols>
  <sheetData>
    <row r="2" spans="2:32">
      <c r="B2" s="127" t="s">
        <v>414</v>
      </c>
      <c r="C2" s="128"/>
      <c r="D2" s="128"/>
      <c r="E2" s="128"/>
      <c r="F2" s="128"/>
      <c r="N2" s="127" t="s">
        <v>421</v>
      </c>
      <c r="O2" s="128"/>
      <c r="P2" s="128"/>
      <c r="Q2" s="128"/>
      <c r="R2" s="128"/>
      <c r="U2" s="127" t="s">
        <v>424</v>
      </c>
      <c r="V2" s="128"/>
      <c r="W2" s="128"/>
      <c r="X2" s="128"/>
      <c r="Y2" s="128"/>
      <c r="AB2" s="127" t="s">
        <v>540</v>
      </c>
      <c r="AC2" s="128"/>
      <c r="AD2" s="128"/>
      <c r="AE2" s="128"/>
      <c r="AF2" s="128"/>
    </row>
    <row r="4" spans="2:32">
      <c r="B4" t="s">
        <v>416</v>
      </c>
      <c r="C4" s="168">
        <f>SUM(E32,E34)</f>
        <v>0.43354944418866337</v>
      </c>
      <c r="N4" t="s">
        <v>416</v>
      </c>
      <c r="O4" s="168">
        <f>SUM(Q31,Q33)</f>
        <v>6.4411569685634787E-2</v>
      </c>
      <c r="U4" t="s">
        <v>425</v>
      </c>
      <c r="V4" s="168">
        <f>SUM(X32,X34)</f>
        <v>0.14003802233563672</v>
      </c>
      <c r="AB4" t="s">
        <v>425</v>
      </c>
    </row>
    <row r="5" spans="2:32">
      <c r="B5" t="s">
        <v>417</v>
      </c>
      <c r="C5" s="168">
        <f>E33</f>
        <v>0.17816854350640263</v>
      </c>
      <c r="N5" t="s">
        <v>417</v>
      </c>
      <c r="O5" s="168">
        <f>Q32</f>
        <v>1.2552339372737977E-2</v>
      </c>
      <c r="U5" t="s">
        <v>426</v>
      </c>
      <c r="V5" s="168">
        <f>X33</f>
        <v>3.8732797900337845E-2</v>
      </c>
      <c r="AB5" t="s">
        <v>426</v>
      </c>
    </row>
    <row r="6" spans="2:32">
      <c r="B6" t="s">
        <v>418</v>
      </c>
      <c r="C6" s="168">
        <f>E23</f>
        <v>6.2016186355894863E-2</v>
      </c>
      <c r="N6" t="s">
        <v>422</v>
      </c>
      <c r="O6" s="168">
        <f>Q22</f>
        <v>0.56756120149411693</v>
      </c>
      <c r="U6" t="s">
        <v>427</v>
      </c>
      <c r="V6" s="168">
        <f>SUM(X23,X39)</f>
        <v>0.55387091965351587</v>
      </c>
      <c r="AB6" t="s">
        <v>427</v>
      </c>
    </row>
    <row r="7" spans="2:32">
      <c r="B7" t="s">
        <v>419</v>
      </c>
      <c r="C7" s="168">
        <f>E25</f>
        <v>7.172056708762474E-2</v>
      </c>
      <c r="N7" t="s">
        <v>419</v>
      </c>
      <c r="O7" s="168">
        <f>Q25</f>
        <v>0.15277162915721648</v>
      </c>
      <c r="U7" t="s">
        <v>428</v>
      </c>
      <c r="V7" s="168">
        <f>X27</f>
        <v>5.3087404507864699E-3</v>
      </c>
      <c r="AB7" t="s">
        <v>428</v>
      </c>
    </row>
    <row r="8" spans="2:32">
      <c r="B8" t="s">
        <v>420</v>
      </c>
      <c r="C8" s="207">
        <f>100%-SUM(C4:C7)</f>
        <v>0.25454525886141433</v>
      </c>
      <c r="N8" t="s">
        <v>420</v>
      </c>
      <c r="O8" s="207">
        <f>100%-SUM(O4:O7)</f>
        <v>0.20270326029029384</v>
      </c>
      <c r="U8" t="s">
        <v>429</v>
      </c>
      <c r="V8" s="207">
        <f>100%-(SUM(V4:V7))</f>
        <v>0.26204951965972312</v>
      </c>
      <c r="AB8" t="s">
        <v>429</v>
      </c>
    </row>
    <row r="9" spans="2:32">
      <c r="C9" s="207"/>
      <c r="O9" s="207"/>
      <c r="V9" s="207"/>
    </row>
    <row r="10" spans="2:32">
      <c r="B10" t="s">
        <v>517</v>
      </c>
      <c r="C10" s="207">
        <f>SUM(C4,C7)</f>
        <v>0.50527001127628812</v>
      </c>
      <c r="N10" t="s">
        <v>517</v>
      </c>
      <c r="O10" s="207">
        <f>SUM(O4,O6,O7)</f>
        <v>0.78474440033696813</v>
      </c>
      <c r="U10" t="s">
        <v>517</v>
      </c>
      <c r="V10" s="207">
        <f>SUM(V4,V6,V7)</f>
        <v>0.69921768243993909</v>
      </c>
      <c r="AB10" t="s">
        <v>517</v>
      </c>
      <c r="AD10" s="168">
        <f>SUM(AE33,AE39,AE41,AE27,AE48)</f>
        <v>0.25562759929155504</v>
      </c>
    </row>
    <row r="13" spans="2:32">
      <c r="B13" s="171" t="s">
        <v>363</v>
      </c>
      <c r="C13" s="171" t="s">
        <v>276</v>
      </c>
      <c r="D13" s="171"/>
      <c r="E13" s="171"/>
      <c r="F13" s="129"/>
      <c r="G13" s="171"/>
      <c r="H13" s="171"/>
      <c r="I13" s="171"/>
      <c r="J13" s="171"/>
      <c r="N13" s="171" t="s">
        <v>363</v>
      </c>
      <c r="O13" s="171" t="s">
        <v>276</v>
      </c>
      <c r="P13" s="171"/>
      <c r="Q13" s="171"/>
      <c r="U13" s="215" t="s">
        <v>363</v>
      </c>
      <c r="V13" s="215" t="s">
        <v>276</v>
      </c>
      <c r="W13" s="215"/>
      <c r="X13" s="215"/>
      <c r="AB13" s="215" t="s">
        <v>363</v>
      </c>
      <c r="AC13" s="215" t="s">
        <v>276</v>
      </c>
      <c r="AD13" s="215"/>
      <c r="AE13" s="215"/>
    </row>
    <row r="14" spans="2:32">
      <c r="B14" s="171" t="s">
        <v>275</v>
      </c>
      <c r="C14" s="171" t="s">
        <v>364</v>
      </c>
      <c r="D14" s="171"/>
      <c r="E14" s="171"/>
      <c r="F14" s="129"/>
      <c r="G14" s="171"/>
      <c r="H14" s="171"/>
      <c r="I14" s="171"/>
      <c r="J14" s="171"/>
      <c r="N14" s="171" t="s">
        <v>275</v>
      </c>
      <c r="O14" s="171" t="s">
        <v>364</v>
      </c>
      <c r="P14" s="171"/>
      <c r="Q14" s="171"/>
      <c r="U14" s="215" t="s">
        <v>275</v>
      </c>
      <c r="V14" s="215" t="s">
        <v>364</v>
      </c>
      <c r="W14" s="215"/>
      <c r="X14" s="215"/>
      <c r="AB14" s="215" t="s">
        <v>275</v>
      </c>
      <c r="AC14" s="215" t="s">
        <v>364</v>
      </c>
      <c r="AD14" s="215"/>
      <c r="AE14" s="215"/>
    </row>
    <row r="15" spans="2:32">
      <c r="B15" s="171" t="s">
        <v>277</v>
      </c>
      <c r="C15" s="171" t="s">
        <v>278</v>
      </c>
      <c r="D15" s="171"/>
      <c r="E15" s="171"/>
      <c r="F15" s="129"/>
      <c r="G15" s="171"/>
      <c r="H15" s="171"/>
      <c r="I15" s="171"/>
      <c r="J15" s="171"/>
      <c r="N15" s="171" t="s">
        <v>277</v>
      </c>
      <c r="O15" s="171" t="s">
        <v>278</v>
      </c>
      <c r="P15" s="171"/>
      <c r="Q15" s="171"/>
      <c r="U15" s="215" t="s">
        <v>277</v>
      </c>
      <c r="V15" s="215" t="s">
        <v>278</v>
      </c>
      <c r="W15" s="215"/>
      <c r="X15" s="215"/>
      <c r="AB15" s="215" t="s">
        <v>277</v>
      </c>
      <c r="AC15" s="215" t="s">
        <v>278</v>
      </c>
      <c r="AD15" s="215"/>
      <c r="AE15" s="215"/>
    </row>
    <row r="16" spans="2:32">
      <c r="B16" s="171" t="s">
        <v>365</v>
      </c>
      <c r="C16" s="171" t="s">
        <v>290</v>
      </c>
      <c r="D16" s="171"/>
      <c r="E16" s="171"/>
      <c r="F16" s="129"/>
      <c r="G16" s="171"/>
      <c r="H16" s="171"/>
      <c r="I16" s="171"/>
      <c r="J16" s="171"/>
      <c r="N16" s="171" t="s">
        <v>365</v>
      </c>
      <c r="O16" s="171" t="s">
        <v>295</v>
      </c>
      <c r="P16" s="171"/>
      <c r="Q16" s="171"/>
      <c r="U16" s="215" t="s">
        <v>365</v>
      </c>
      <c r="V16" s="215" t="s">
        <v>296</v>
      </c>
      <c r="W16" s="215"/>
      <c r="X16" s="215"/>
      <c r="AB16" s="215" t="s">
        <v>365</v>
      </c>
      <c r="AC16" s="215" t="s">
        <v>291</v>
      </c>
      <c r="AD16" s="215"/>
      <c r="AE16" s="215"/>
    </row>
    <row r="17" spans="2:31">
      <c r="B17" s="171"/>
      <c r="C17" s="171"/>
      <c r="D17" s="171"/>
      <c r="E17" s="171"/>
      <c r="F17" s="129"/>
      <c r="G17" s="171"/>
      <c r="H17" s="171"/>
      <c r="I17" s="171"/>
      <c r="J17" s="171"/>
      <c r="N17" s="171"/>
      <c r="O17" s="171"/>
      <c r="P17" s="171"/>
      <c r="Q17" s="171"/>
      <c r="U17" s="215"/>
      <c r="V17" s="215"/>
      <c r="W17" s="215"/>
      <c r="X17" s="215"/>
      <c r="AB17" s="215"/>
      <c r="AC17" s="215"/>
      <c r="AD17" s="215"/>
      <c r="AE17" s="215"/>
    </row>
    <row r="18" spans="2:31">
      <c r="B18" s="171"/>
      <c r="C18" s="171" t="s">
        <v>281</v>
      </c>
      <c r="D18" s="171"/>
      <c r="E18" s="171"/>
      <c r="F18" s="129"/>
      <c r="G18" s="171"/>
      <c r="H18" s="171"/>
      <c r="I18" s="171"/>
      <c r="J18" s="171"/>
      <c r="N18" s="171"/>
      <c r="O18" s="171" t="s">
        <v>281</v>
      </c>
      <c r="P18" s="171"/>
      <c r="Q18" s="171"/>
      <c r="U18" s="215"/>
      <c r="V18" s="215" t="s">
        <v>281</v>
      </c>
      <c r="W18" s="215"/>
      <c r="X18" s="215"/>
      <c r="AB18" s="215"/>
      <c r="AC18" s="215" t="s">
        <v>281</v>
      </c>
      <c r="AD18" s="215"/>
      <c r="AE18" s="215"/>
    </row>
    <row r="19" spans="2:31" ht="51">
      <c r="B19" s="193" t="s">
        <v>282</v>
      </c>
      <c r="C19" s="193" t="s">
        <v>366</v>
      </c>
      <c r="D19" s="193" t="s">
        <v>283</v>
      </c>
      <c r="E19" s="193" t="s">
        <v>415</v>
      </c>
      <c r="F19" s="129"/>
      <c r="G19" s="171"/>
      <c r="H19" s="171" t="s">
        <v>367</v>
      </c>
      <c r="I19" s="171" t="s">
        <v>368</v>
      </c>
      <c r="J19" s="171"/>
      <c r="N19" s="171" t="s">
        <v>282</v>
      </c>
      <c r="O19" s="193" t="s">
        <v>366</v>
      </c>
      <c r="P19" s="193" t="s">
        <v>283</v>
      </c>
      <c r="Q19" s="193" t="s">
        <v>415</v>
      </c>
      <c r="U19" s="215" t="s">
        <v>282</v>
      </c>
      <c r="V19" s="193" t="s">
        <v>366</v>
      </c>
      <c r="W19" s="193" t="s">
        <v>283</v>
      </c>
      <c r="X19" s="193" t="s">
        <v>415</v>
      </c>
      <c r="AB19" s="215" t="s">
        <v>282</v>
      </c>
      <c r="AC19" s="193" t="s">
        <v>366</v>
      </c>
      <c r="AD19" s="193" t="s">
        <v>283</v>
      </c>
      <c r="AE19" s="193" t="s">
        <v>415</v>
      </c>
    </row>
    <row r="20" spans="2:31" ht="15">
      <c r="B20" t="s">
        <v>280</v>
      </c>
      <c r="C20" s="167">
        <v>18716883.492130574</v>
      </c>
      <c r="D20" s="167">
        <v>580705897.56746173</v>
      </c>
      <c r="E20" s="168">
        <v>1</v>
      </c>
      <c r="H20" t="s">
        <v>369</v>
      </c>
      <c r="I20" t="s">
        <v>370</v>
      </c>
      <c r="N20" t="s">
        <v>280</v>
      </c>
      <c r="O20" s="167">
        <v>5922493.9147281675</v>
      </c>
      <c r="P20" s="167">
        <v>192933429.75888711</v>
      </c>
      <c r="Q20" s="168">
        <v>1</v>
      </c>
      <c r="U20" s="208" t="s">
        <v>423</v>
      </c>
      <c r="V20" s="209">
        <v>1097274.9198953237</v>
      </c>
      <c r="W20" s="209">
        <v>73331862.400968984</v>
      </c>
      <c r="X20" s="210">
        <v>0.32615814619033012</v>
      </c>
      <c r="AB20" s="208" t="s">
        <v>423</v>
      </c>
      <c r="AC20" s="209">
        <v>326198.42659284902</v>
      </c>
      <c r="AD20" s="209">
        <v>25889287.034310773</v>
      </c>
      <c r="AE20" s="210">
        <v>0.12492499965257516</v>
      </c>
    </row>
    <row r="21" spans="2:31">
      <c r="B21" t="s">
        <v>369</v>
      </c>
      <c r="C21" s="167">
        <v>5830.3758258763455</v>
      </c>
      <c r="D21" s="167">
        <v>139929.0198210323</v>
      </c>
      <c r="E21" s="168">
        <v>2.4096366234127402E-4</v>
      </c>
      <c r="H21" t="s">
        <v>371</v>
      </c>
      <c r="I21" t="s">
        <v>372</v>
      </c>
      <c r="N21" t="s">
        <v>369</v>
      </c>
      <c r="O21" s="167">
        <v>57699.563661278458</v>
      </c>
      <c r="P21" s="167">
        <v>1968527.6704805098</v>
      </c>
      <c r="Q21" s="168">
        <v>1.0203144540272878E-2</v>
      </c>
      <c r="U21" s="211" t="s">
        <v>396</v>
      </c>
      <c r="V21" s="167">
        <v>12140.934079352541</v>
      </c>
      <c r="W21" s="167">
        <v>5105817.6544443164</v>
      </c>
      <c r="X21" s="168">
        <v>2.2709146698794508E-2</v>
      </c>
      <c r="AB21" s="211" t="s">
        <v>373</v>
      </c>
      <c r="AC21" s="167">
        <v>971.3929141024214</v>
      </c>
      <c r="AD21" s="167">
        <v>355883.04034843249</v>
      </c>
      <c r="AE21" s="168">
        <v>1.7172619946221282E-3</v>
      </c>
    </row>
    <row r="22" spans="2:31">
      <c r="B22" t="s">
        <v>371</v>
      </c>
      <c r="C22" s="167">
        <v>30147.494765917138</v>
      </c>
      <c r="D22" s="167">
        <v>845899.62406532886</v>
      </c>
      <c r="E22" s="168">
        <v>1.4566747601647339E-3</v>
      </c>
      <c r="H22" t="s">
        <v>373</v>
      </c>
      <c r="I22" t="s">
        <v>374</v>
      </c>
      <c r="N22" t="s">
        <v>371</v>
      </c>
      <c r="O22" s="167">
        <v>3340292.8951661894</v>
      </c>
      <c r="P22" s="167">
        <v>109501529.20233478</v>
      </c>
      <c r="Q22" s="168">
        <v>0.56756120149411693</v>
      </c>
      <c r="U22" s="211" t="s">
        <v>406</v>
      </c>
      <c r="V22" s="167">
        <v>36895.854169181257</v>
      </c>
      <c r="W22" s="167">
        <v>2191267.839016533</v>
      </c>
      <c r="X22" s="168">
        <v>9.7461026186985173E-3</v>
      </c>
      <c r="AB22" s="211" t="s">
        <v>375</v>
      </c>
      <c r="AC22" s="167">
        <v>13304.012269397315</v>
      </c>
      <c r="AD22" s="167">
        <v>1147047.1323976824</v>
      </c>
      <c r="AE22" s="168">
        <v>5.5349095719152402E-3</v>
      </c>
    </row>
    <row r="23" spans="2:31">
      <c r="B23" t="s">
        <v>373</v>
      </c>
      <c r="C23" s="167">
        <v>1189956.0772969157</v>
      </c>
      <c r="D23" s="167">
        <v>36013165.1615109</v>
      </c>
      <c r="E23" s="168">
        <v>6.2016186355894863E-2</v>
      </c>
      <c r="H23" t="s">
        <v>375</v>
      </c>
      <c r="I23" t="s">
        <v>376</v>
      </c>
      <c r="N23" t="s">
        <v>373</v>
      </c>
      <c r="O23" s="167">
        <v>20863.565951203196</v>
      </c>
      <c r="P23" s="167">
        <v>626291.44488434296</v>
      </c>
      <c r="Q23" s="168">
        <v>3.2461530677551954E-3</v>
      </c>
      <c r="U23" s="211" t="s">
        <v>409</v>
      </c>
      <c r="V23" s="167">
        <v>1048238.13164679</v>
      </c>
      <c r="W23" s="167">
        <v>66034776.907508135</v>
      </c>
      <c r="X23" s="168">
        <v>0.29370289687283713</v>
      </c>
      <c r="AB23" s="211" t="s">
        <v>377</v>
      </c>
      <c r="AC23" s="167">
        <v>20176.114818774397</v>
      </c>
      <c r="AD23" s="167">
        <v>1158445.2591779637</v>
      </c>
      <c r="AE23" s="168">
        <v>5.5899095795315006E-3</v>
      </c>
    </row>
    <row r="24" spans="2:31" ht="15">
      <c r="B24" t="s">
        <v>375</v>
      </c>
      <c r="C24" s="167">
        <v>890193.10548264568</v>
      </c>
      <c r="D24" s="167">
        <v>27762013.230460182</v>
      </c>
      <c r="E24" s="168">
        <v>4.7807355404436917E-2</v>
      </c>
      <c r="H24" t="s">
        <v>377</v>
      </c>
      <c r="I24" t="s">
        <v>378</v>
      </c>
      <c r="N24" t="s">
        <v>375</v>
      </c>
      <c r="O24" s="167">
        <v>190993.67388403948</v>
      </c>
      <c r="P24" s="167">
        <v>5885208.7177060088</v>
      </c>
      <c r="Q24" s="168">
        <v>3.0503830907172881E-2</v>
      </c>
      <c r="U24" s="208" t="s">
        <v>280</v>
      </c>
      <c r="V24" s="209">
        <v>3770345.4857535157</v>
      </c>
      <c r="W24" s="209">
        <v>151503430.71532205</v>
      </c>
      <c r="X24" s="210">
        <v>0.67384185380966977</v>
      </c>
      <c r="AB24" s="211" t="s">
        <v>384</v>
      </c>
      <c r="AC24" s="167">
        <v>2502.5685017218498</v>
      </c>
      <c r="AD24" s="167">
        <v>738257.70800794673</v>
      </c>
      <c r="AE24" s="168">
        <v>3.562355494540136E-3</v>
      </c>
    </row>
    <row r="25" spans="2:31">
      <c r="B25" s="201" t="s">
        <v>377</v>
      </c>
      <c r="C25" s="202">
        <v>1391669.5055946952</v>
      </c>
      <c r="D25" s="202">
        <v>41648556.284666479</v>
      </c>
      <c r="E25" s="203">
        <v>7.172056708762474E-2</v>
      </c>
      <c r="H25" t="s">
        <v>379</v>
      </c>
      <c r="I25" t="s">
        <v>380</v>
      </c>
      <c r="N25" t="s">
        <v>377</v>
      </c>
      <c r="O25" s="167">
        <v>894041.5344874661</v>
      </c>
      <c r="P25" s="167">
        <v>29474754.383154575</v>
      </c>
      <c r="Q25" s="168">
        <v>0.15277162915721648</v>
      </c>
      <c r="U25" s="211" t="s">
        <v>373</v>
      </c>
      <c r="V25" s="167">
        <v>14474.675552463745</v>
      </c>
      <c r="W25" s="167">
        <v>448714.94212637609</v>
      </c>
      <c r="X25" s="168">
        <v>1.9957495814248711E-3</v>
      </c>
      <c r="AB25" s="211" t="s">
        <v>388</v>
      </c>
      <c r="AC25" s="167">
        <v>7825.8636670308197</v>
      </c>
      <c r="AD25" s="167">
        <v>3280648.9104135046</v>
      </c>
      <c r="AE25" s="168">
        <v>1.5830295498307022E-2</v>
      </c>
    </row>
    <row r="26" spans="2:31">
      <c r="B26" t="s">
        <v>379</v>
      </c>
      <c r="C26" s="167">
        <v>140891.36960860359</v>
      </c>
      <c r="D26" s="167">
        <v>5721130.9874102296</v>
      </c>
      <c r="E26" s="168">
        <v>9.8520283871330831E-3</v>
      </c>
      <c r="H26" t="s">
        <v>381</v>
      </c>
      <c r="I26" t="s">
        <v>382</v>
      </c>
      <c r="N26" t="s">
        <v>379</v>
      </c>
      <c r="O26" s="167">
        <v>169659.16461052911</v>
      </c>
      <c r="P26" s="167">
        <v>5560045.3614340685</v>
      </c>
      <c r="Q26" s="168">
        <v>2.8818465355550729E-2</v>
      </c>
      <c r="U26" s="211" t="s">
        <v>375</v>
      </c>
      <c r="V26" s="167">
        <v>45654.737305886214</v>
      </c>
      <c r="W26" s="167">
        <v>1682636.3546896686</v>
      </c>
      <c r="X26" s="168">
        <v>7.4838622147251699E-3</v>
      </c>
      <c r="AB26" s="211" t="s">
        <v>396</v>
      </c>
      <c r="AC26" s="167">
        <v>205171.79303817474</v>
      </c>
      <c r="AD26" s="167">
        <v>15117999.212860733</v>
      </c>
      <c r="AE26" s="168">
        <v>7.2949712516659798E-2</v>
      </c>
    </row>
    <row r="27" spans="2:31">
      <c r="B27" t="s">
        <v>381</v>
      </c>
      <c r="C27" s="167">
        <v>255695.45130381853</v>
      </c>
      <c r="D27" s="167">
        <v>7154176.5298244199</v>
      </c>
      <c r="E27" s="168">
        <v>1.231979313417134E-2</v>
      </c>
      <c r="H27" t="s">
        <v>383</v>
      </c>
      <c r="I27" t="s">
        <v>288</v>
      </c>
      <c r="N27" t="s">
        <v>384</v>
      </c>
      <c r="O27" s="167">
        <v>116786.64800790431</v>
      </c>
      <c r="P27" s="167">
        <v>3855967.8374781497</v>
      </c>
      <c r="Q27" s="168">
        <v>1.9986001608415047E-2</v>
      </c>
      <c r="U27" s="211" t="s">
        <v>377</v>
      </c>
      <c r="V27" s="167">
        <v>38102.670922006357</v>
      </c>
      <c r="W27" s="167">
        <v>1193592.2153308871</v>
      </c>
      <c r="X27" s="168">
        <v>5.3087404507864699E-3</v>
      </c>
      <c r="AB27" s="211" t="s">
        <v>409</v>
      </c>
      <c r="AC27" s="167">
        <v>76246.68138364749</v>
      </c>
      <c r="AD27" s="167">
        <v>4091005.771104509</v>
      </c>
      <c r="AE27" s="168">
        <v>1.9740554996999341E-2</v>
      </c>
    </row>
    <row r="28" spans="2:31" ht="15">
      <c r="B28" t="s">
        <v>384</v>
      </c>
      <c r="C28" s="167">
        <v>214510.23858896381</v>
      </c>
      <c r="D28" s="167">
        <v>6288089.7950544991</v>
      </c>
      <c r="E28" s="168">
        <v>1.0828355319611679E-2</v>
      </c>
      <c r="H28" t="s">
        <v>384</v>
      </c>
      <c r="I28" t="s">
        <v>385</v>
      </c>
      <c r="N28" t="s">
        <v>386</v>
      </c>
      <c r="O28" s="167">
        <v>67711.192851146203</v>
      </c>
      <c r="P28" s="167">
        <v>2024810.3167203346</v>
      </c>
      <c r="Q28" s="168">
        <v>1.0494865090258239E-2</v>
      </c>
      <c r="U28" s="211" t="s">
        <v>379</v>
      </c>
      <c r="V28" s="167">
        <v>9372.2053474213262</v>
      </c>
      <c r="W28" s="167">
        <v>290538.36577006121</v>
      </c>
      <c r="X28" s="168">
        <v>1.2922275757649255E-3</v>
      </c>
      <c r="AB28" s="208" t="s">
        <v>280</v>
      </c>
      <c r="AC28" s="209">
        <v>5619889.1404420594</v>
      </c>
      <c r="AD28" s="209">
        <v>181349353.00019494</v>
      </c>
      <c r="AE28" s="210">
        <v>0.87507500034742491</v>
      </c>
    </row>
    <row r="29" spans="2:31">
      <c r="B29" t="s">
        <v>386</v>
      </c>
      <c r="C29" s="167">
        <v>53334.518955284242</v>
      </c>
      <c r="D29" s="167">
        <v>1535518.8755703571</v>
      </c>
      <c r="E29" s="168">
        <v>2.6442281402729731E-3</v>
      </c>
      <c r="H29" t="s">
        <v>386</v>
      </c>
      <c r="I29" t="s">
        <v>387</v>
      </c>
      <c r="N29" t="s">
        <v>388</v>
      </c>
      <c r="O29" s="167">
        <v>29995.685140698806</v>
      </c>
      <c r="P29" s="167">
        <v>858822.30794336577</v>
      </c>
      <c r="Q29" s="168">
        <v>4.4513919076473877E-3</v>
      </c>
      <c r="U29" s="211" t="s">
        <v>386</v>
      </c>
      <c r="V29" s="167">
        <v>15875.113841595205</v>
      </c>
      <c r="W29" s="167">
        <v>752952.31463576132</v>
      </c>
      <c r="X29" s="168">
        <v>3.3489062335347571E-3</v>
      </c>
      <c r="AB29" s="211" t="s">
        <v>369</v>
      </c>
      <c r="AC29" s="167">
        <v>61649.446581589225</v>
      </c>
      <c r="AD29" s="167">
        <v>1868495.7076962083</v>
      </c>
      <c r="AE29" s="168">
        <v>9.0161550345297554E-3</v>
      </c>
    </row>
    <row r="30" spans="2:31">
      <c r="B30" t="s">
        <v>388</v>
      </c>
      <c r="C30" s="167">
        <v>398281.62195738673</v>
      </c>
      <c r="D30" s="167">
        <v>13471536.183771057</v>
      </c>
      <c r="E30" s="168">
        <v>2.319855238288852E-2</v>
      </c>
      <c r="H30" t="s">
        <v>388</v>
      </c>
      <c r="I30" t="s">
        <v>389</v>
      </c>
      <c r="N30" t="s">
        <v>390</v>
      </c>
      <c r="O30" s="167">
        <v>102217.80894019407</v>
      </c>
      <c r="P30" s="167">
        <v>3113784.1208206154</v>
      </c>
      <c r="Q30" s="168">
        <v>1.6139163258083244E-2</v>
      </c>
      <c r="U30" s="211" t="s">
        <v>388</v>
      </c>
      <c r="V30" s="167">
        <v>39920.339824498464</v>
      </c>
      <c r="W30" s="167">
        <v>1178448.3113733642</v>
      </c>
      <c r="X30" s="168">
        <v>5.2413849046547955E-3</v>
      </c>
      <c r="AB30" s="211" t="s">
        <v>371</v>
      </c>
      <c r="AC30" s="167">
        <v>233125.65841958328</v>
      </c>
      <c r="AD30" s="167">
        <v>7531172.0347946398</v>
      </c>
      <c r="AE30" s="168">
        <v>3.6340578347458193E-2</v>
      </c>
    </row>
    <row r="31" spans="2:31">
      <c r="B31" t="s">
        <v>390</v>
      </c>
      <c r="C31" s="167">
        <v>135073.13168597899</v>
      </c>
      <c r="D31" s="167">
        <v>4056533.7378764618</v>
      </c>
      <c r="E31" s="168">
        <v>6.9855218534356396E-3</v>
      </c>
      <c r="H31" t="s">
        <v>390</v>
      </c>
      <c r="I31" t="s">
        <v>391</v>
      </c>
      <c r="N31" t="s">
        <v>392</v>
      </c>
      <c r="O31" s="167">
        <v>358656.90956064657</v>
      </c>
      <c r="P31" s="167">
        <v>10945498.449049005</v>
      </c>
      <c r="Q31" s="168">
        <v>5.6731995397209391E-2</v>
      </c>
      <c r="U31" s="211" t="s">
        <v>390</v>
      </c>
      <c r="V31" s="167">
        <v>14074.83914368377</v>
      </c>
      <c r="W31" s="167">
        <v>444494.62924802466</v>
      </c>
      <c r="X31" s="168">
        <v>1.9769788945818204E-3</v>
      </c>
      <c r="AB31" s="211" t="s">
        <v>373</v>
      </c>
      <c r="AC31" s="167">
        <v>351907.80892339983</v>
      </c>
      <c r="AD31" s="167">
        <v>10874053.781838182</v>
      </c>
      <c r="AE31" s="168">
        <v>5.247116937279471E-2</v>
      </c>
    </row>
    <row r="32" spans="2:31">
      <c r="B32" s="194" t="s">
        <v>392</v>
      </c>
      <c r="C32" s="195">
        <v>3210953.1697629206</v>
      </c>
      <c r="D32" s="195">
        <v>98644791.281944111</v>
      </c>
      <c r="E32" s="204">
        <v>0.16987048296764432</v>
      </c>
      <c r="F32" s="198"/>
      <c r="G32" s="198"/>
      <c r="H32" s="198" t="s">
        <v>392</v>
      </c>
      <c r="I32" s="198" t="s">
        <v>290</v>
      </c>
      <c r="N32" t="s">
        <v>393</v>
      </c>
      <c r="O32" s="167">
        <v>76586.39754659147</v>
      </c>
      <c r="P32" s="167">
        <v>2421765.8866798556</v>
      </c>
      <c r="Q32" s="168">
        <v>1.2552339372737977E-2</v>
      </c>
      <c r="U32" s="211" t="s">
        <v>392</v>
      </c>
      <c r="V32" s="167">
        <v>601560.16425008886</v>
      </c>
      <c r="W32" s="167">
        <v>20126142.712589998</v>
      </c>
      <c r="X32" s="168">
        <v>8.9515050922989212E-2</v>
      </c>
      <c r="AB32" s="211" t="s">
        <v>375</v>
      </c>
      <c r="AC32" s="167">
        <v>333091.71246562229</v>
      </c>
      <c r="AD32" s="167">
        <v>11111296.66427274</v>
      </c>
      <c r="AE32" s="168">
        <v>5.3615950492739602E-2</v>
      </c>
    </row>
    <row r="33" spans="2:31">
      <c r="B33" s="196" t="s">
        <v>393</v>
      </c>
      <c r="C33" s="197">
        <v>3342321.2385262679</v>
      </c>
      <c r="D33" s="197">
        <v>103463523.97517289</v>
      </c>
      <c r="E33" s="205">
        <v>0.17816854350640263</v>
      </c>
      <c r="F33" s="198"/>
      <c r="G33" s="198"/>
      <c r="H33" s="198" t="s">
        <v>393</v>
      </c>
      <c r="I33" s="198" t="s">
        <v>394</v>
      </c>
      <c r="N33" t="s">
        <v>395</v>
      </c>
      <c r="O33" s="167">
        <v>45606.528568702095</v>
      </c>
      <c r="P33" s="167">
        <v>1481646.606554077</v>
      </c>
      <c r="Q33" s="168">
        <v>7.6795742884253979E-3</v>
      </c>
      <c r="U33" s="211" t="s">
        <v>393</v>
      </c>
      <c r="V33" s="167">
        <v>307594.70956640993</v>
      </c>
      <c r="W33" s="167">
        <v>8708499.9691365212</v>
      </c>
      <c r="X33" s="168">
        <v>3.8732797900337845E-2</v>
      </c>
      <c r="AB33" s="211" t="s">
        <v>377</v>
      </c>
      <c r="AC33" s="167">
        <v>231465.88027212006</v>
      </c>
      <c r="AD33" s="167">
        <v>6596414.3869290799</v>
      </c>
      <c r="AE33" s="168">
        <v>3.1830040893101604E-2</v>
      </c>
    </row>
    <row r="34" spans="2:31">
      <c r="B34" s="199" t="s">
        <v>395</v>
      </c>
      <c r="C34" s="200">
        <v>4903194.8169065639</v>
      </c>
      <c r="D34" s="200">
        <v>153119927.8455078</v>
      </c>
      <c r="E34" s="206">
        <v>0.26367896122101903</v>
      </c>
      <c r="F34" s="198"/>
      <c r="G34" s="198"/>
      <c r="H34" s="198" t="s">
        <v>395</v>
      </c>
      <c r="I34" s="198" t="s">
        <v>331</v>
      </c>
      <c r="N34" t="s">
        <v>396</v>
      </c>
      <c r="O34" s="167">
        <v>384460.18993245478</v>
      </c>
      <c r="P34" s="167">
        <v>13148864.194044085</v>
      </c>
      <c r="Q34" s="168">
        <v>6.815233736567318E-2</v>
      </c>
      <c r="U34" s="211" t="s">
        <v>395</v>
      </c>
      <c r="V34" s="167">
        <v>367284.16009697097</v>
      </c>
      <c r="W34" s="167">
        <v>11359347.086668599</v>
      </c>
      <c r="X34" s="168">
        <v>5.0522971412647527E-2</v>
      </c>
      <c r="AB34" s="211" t="s">
        <v>379</v>
      </c>
      <c r="AC34" s="167">
        <v>34910.885490715715</v>
      </c>
      <c r="AD34" s="167">
        <v>1094523.9715276174</v>
      </c>
      <c r="AE34" s="168">
        <v>5.2814666769931354E-3</v>
      </c>
    </row>
    <row r="35" spans="2:31">
      <c r="B35" t="s">
        <v>396</v>
      </c>
      <c r="C35" s="167">
        <v>1760680.6371929976</v>
      </c>
      <c r="D35" s="167">
        <v>56573103.195197091</v>
      </c>
      <c r="E35" s="168">
        <v>9.7421265105414032E-2</v>
      </c>
      <c r="H35" t="s">
        <v>397</v>
      </c>
      <c r="I35" t="s">
        <v>398</v>
      </c>
      <c r="N35" t="s">
        <v>399</v>
      </c>
      <c r="O35" s="167">
        <v>53329.392571246521</v>
      </c>
      <c r="P35" s="167">
        <v>1642821.592912345</v>
      </c>
      <c r="Q35" s="168">
        <v>8.5149659909400516E-3</v>
      </c>
      <c r="U35" s="211" t="s">
        <v>396</v>
      </c>
      <c r="V35" s="167">
        <v>499459.27488611673</v>
      </c>
      <c r="W35" s="167">
        <v>17343649.341651432</v>
      </c>
      <c r="X35" s="168">
        <v>7.7139354330286639E-2</v>
      </c>
      <c r="AB35" s="211" t="s">
        <v>384</v>
      </c>
      <c r="AC35" s="167">
        <v>67543.287602011318</v>
      </c>
      <c r="AD35" s="167">
        <v>1635851.0269223989</v>
      </c>
      <c r="AE35" s="168">
        <v>7.8935618697846405E-3</v>
      </c>
    </row>
    <row r="36" spans="2:31">
      <c r="B36" t="s">
        <v>399</v>
      </c>
      <c r="C36" s="167">
        <v>90166.825521059349</v>
      </c>
      <c r="D36" s="167">
        <v>2392172.7449273821</v>
      </c>
      <c r="E36" s="168">
        <v>4.1194221635220754E-3</v>
      </c>
      <c r="H36" t="s">
        <v>399</v>
      </c>
      <c r="I36" t="s">
        <v>400</v>
      </c>
      <c r="N36" t="s">
        <v>406</v>
      </c>
      <c r="O36" s="167">
        <v>13592.763847878901</v>
      </c>
      <c r="P36" s="167">
        <v>423091.66669098835</v>
      </c>
      <c r="Q36" s="168">
        <v>2.1929411985249767E-3</v>
      </c>
      <c r="U36" s="211" t="s">
        <v>399</v>
      </c>
      <c r="V36" s="167">
        <v>78754.065893842344</v>
      </c>
      <c r="W36" s="167">
        <v>2464309.1469332669</v>
      </c>
      <c r="X36" s="168">
        <v>1.0960508525050193E-2</v>
      </c>
      <c r="AB36" s="211" t="s">
        <v>386</v>
      </c>
      <c r="AC36" s="167">
        <v>220049.09363024702</v>
      </c>
      <c r="AD36" s="167">
        <v>6410822.6981473388</v>
      </c>
      <c r="AE36" s="168">
        <v>3.0934495116740405E-2</v>
      </c>
    </row>
    <row r="37" spans="2:31">
      <c r="B37" t="s">
        <v>401</v>
      </c>
      <c r="C37" s="167">
        <v>72615.185306069179</v>
      </c>
      <c r="D37" s="167">
        <v>2251156.6281412649</v>
      </c>
      <c r="E37" s="168">
        <v>3.8765864744463763E-3</v>
      </c>
      <c r="H37" t="s">
        <v>401</v>
      </c>
      <c r="I37" t="s">
        <v>401</v>
      </c>
      <c r="N37" t="s">
        <v>297</v>
      </c>
      <c r="O37" s="167">
        <v>5922493.9147281675</v>
      </c>
      <c r="P37" s="167">
        <v>192933429.75888711</v>
      </c>
      <c r="Q37" s="168">
        <v>1</v>
      </c>
      <c r="U37" s="211" t="s">
        <v>401</v>
      </c>
      <c r="V37" s="167">
        <v>657853.89008260844</v>
      </c>
      <c r="W37" s="167">
        <v>24529873.381504629</v>
      </c>
      <c r="X37" s="168">
        <v>0.10910152512762798</v>
      </c>
      <c r="AB37" s="211" t="s">
        <v>388</v>
      </c>
      <c r="AC37" s="167">
        <v>60448.993505247337</v>
      </c>
      <c r="AD37" s="167">
        <v>2042739.0286037428</v>
      </c>
      <c r="AE37" s="168">
        <v>9.8569409076590259E-3</v>
      </c>
    </row>
    <row r="38" spans="2:31">
      <c r="B38" t="s">
        <v>402</v>
      </c>
      <c r="C38" s="167">
        <v>100819.05825805584</v>
      </c>
      <c r="D38" s="167">
        <v>3084298.2004405032</v>
      </c>
      <c r="E38" s="168">
        <v>5.3112913324290705E-3</v>
      </c>
      <c r="H38" t="s">
        <v>402</v>
      </c>
      <c r="I38" t="s">
        <v>403</v>
      </c>
      <c r="U38" s="211" t="s">
        <v>406</v>
      </c>
      <c r="V38" s="167">
        <v>48666.058168577685</v>
      </c>
      <c r="W38" s="167">
        <v>2485278.2822836577</v>
      </c>
      <c r="X38" s="168">
        <v>1.1053772954578812E-2</v>
      </c>
      <c r="AB38" s="211" t="s">
        <v>390</v>
      </c>
      <c r="AC38" s="167">
        <v>39911.71195879556</v>
      </c>
      <c r="AD38" s="167">
        <v>1212465.3760475127</v>
      </c>
      <c r="AE38" s="168">
        <v>5.850575818513548E-3</v>
      </c>
    </row>
    <row r="39" spans="2:31">
      <c r="B39" t="s">
        <v>404</v>
      </c>
      <c r="C39" s="167">
        <v>25373.84910012492</v>
      </c>
      <c r="D39" s="167">
        <v>658098.09648800921</v>
      </c>
      <c r="E39" s="168">
        <v>1.1332726243090318E-3</v>
      </c>
      <c r="H39" t="s">
        <v>404</v>
      </c>
      <c r="I39" t="s">
        <v>405</v>
      </c>
      <c r="U39" s="211" t="s">
        <v>409</v>
      </c>
      <c r="V39" s="167">
        <v>1031698.5808713459</v>
      </c>
      <c r="W39" s="167">
        <v>58494953.661379799</v>
      </c>
      <c r="X39" s="168">
        <v>0.2601680227806788</v>
      </c>
      <c r="AB39" s="211" t="s">
        <v>392</v>
      </c>
      <c r="AC39" s="167">
        <v>833781.72901290434</v>
      </c>
      <c r="AD39" s="167">
        <v>27201778.107455872</v>
      </c>
      <c r="AE39" s="168">
        <v>0.13125823496490188</v>
      </c>
    </row>
    <row r="40" spans="2:31" ht="15">
      <c r="B40" t="s">
        <v>406</v>
      </c>
      <c r="C40" s="167">
        <v>352098.49185730278</v>
      </c>
      <c r="D40" s="167">
        <v>11238813.483037915</v>
      </c>
      <c r="E40" s="168">
        <v>1.9353709907401588E-2</v>
      </c>
      <c r="H40" t="s">
        <v>407</v>
      </c>
      <c r="I40" t="s">
        <v>408</v>
      </c>
      <c r="U40" s="212" t="s">
        <v>297</v>
      </c>
      <c r="V40" s="213">
        <v>4867620.4056488387</v>
      </c>
      <c r="W40" s="213">
        <v>224835293.11629105</v>
      </c>
      <c r="X40" s="214">
        <v>1</v>
      </c>
      <c r="AB40" s="211" t="s">
        <v>393</v>
      </c>
      <c r="AC40" s="167">
        <v>480619.27353810676</v>
      </c>
      <c r="AD40" s="167">
        <v>14843170.95165889</v>
      </c>
      <c r="AE40" s="168">
        <v>7.16235686027831E-2</v>
      </c>
    </row>
    <row r="41" spans="2:31">
      <c r="B41" t="s">
        <v>409</v>
      </c>
      <c r="C41" s="167">
        <v>153077.32863313102</v>
      </c>
      <c r="D41" s="167">
        <v>4643462.6865736842</v>
      </c>
      <c r="E41" s="168">
        <v>7.9962382094358603E-3</v>
      </c>
      <c r="H41" t="s">
        <v>406</v>
      </c>
      <c r="I41" t="s">
        <v>406</v>
      </c>
      <c r="AB41" s="211" t="s">
        <v>395</v>
      </c>
      <c r="AC41" s="167">
        <v>338666.04932830826</v>
      </c>
      <c r="AD41" s="167">
        <v>10897957.146014435</v>
      </c>
      <c r="AE41" s="168">
        <v>5.2586511589730087E-2</v>
      </c>
    </row>
    <row r="42" spans="2:31">
      <c r="B42" t="s">
        <v>297</v>
      </c>
      <c r="C42" s="167">
        <v>18716883.492130574</v>
      </c>
      <c r="D42" s="167">
        <v>580705897.56746173</v>
      </c>
      <c r="E42" s="168">
        <v>1</v>
      </c>
      <c r="H42" t="s">
        <v>410</v>
      </c>
      <c r="I42" t="s">
        <v>411</v>
      </c>
      <c r="AB42" s="211" t="s">
        <v>396</v>
      </c>
      <c r="AC42" s="167">
        <v>1455110.5331188836</v>
      </c>
      <c r="AD42" s="167">
        <v>49788052.117626935</v>
      </c>
      <c r="AE42" s="168">
        <v>0.24024502433203149</v>
      </c>
    </row>
    <row r="43" spans="2:31">
      <c r="H43" t="s">
        <v>409</v>
      </c>
      <c r="I43" t="s">
        <v>412</v>
      </c>
      <c r="AB43" s="211" t="s">
        <v>399</v>
      </c>
      <c r="AC43" s="167">
        <v>53073.902649794152</v>
      </c>
      <c r="AD43" s="167">
        <v>1567881.9708490188</v>
      </c>
      <c r="AE43" s="168">
        <v>7.5655870478013318E-3</v>
      </c>
    </row>
    <row r="44" spans="2:31">
      <c r="H44" t="s">
        <v>413</v>
      </c>
      <c r="I44" t="s">
        <v>291</v>
      </c>
      <c r="AB44" s="211" t="s">
        <v>401</v>
      </c>
      <c r="AC44" s="167">
        <v>193052.7411633122</v>
      </c>
      <c r="AD44" s="167">
        <v>6098836.1671037329</v>
      </c>
      <c r="AE44" s="168">
        <v>2.9429049361104971E-2</v>
      </c>
    </row>
    <row r="45" spans="2:31">
      <c r="AB45" s="211" t="s">
        <v>402</v>
      </c>
      <c r="AC45" s="167">
        <v>64215.632754569262</v>
      </c>
      <c r="AD45" s="167">
        <v>1892988.621623951</v>
      </c>
      <c r="AE45" s="168">
        <v>9.1343420382838068E-3</v>
      </c>
    </row>
    <row r="46" spans="2:31">
      <c r="AB46" s="211" t="s">
        <v>407</v>
      </c>
      <c r="AC46" s="167">
        <v>56295.551132563683</v>
      </c>
      <c r="AD46" s="167">
        <v>1604423.2072780649</v>
      </c>
      <c r="AE46" s="168">
        <v>7.7419114843203223E-3</v>
      </c>
    </row>
    <row r="47" spans="2:31">
      <c r="AB47" s="211" t="s">
        <v>406</v>
      </c>
      <c r="AC47" s="167">
        <v>378006.61755158566</v>
      </c>
      <c r="AD47" s="167">
        <v>12887669.412841031</v>
      </c>
      <c r="AE47" s="168">
        <v>6.2187579549331178E-2</v>
      </c>
    </row>
    <row r="48" spans="2:31">
      <c r="AB48" s="211" t="s">
        <v>409</v>
      </c>
      <c r="AC48" s="167">
        <v>132962.63134270028</v>
      </c>
      <c r="AD48" s="167">
        <v>4188760.6209635492</v>
      </c>
      <c r="AE48" s="168">
        <v>2.0212256846822152E-2</v>
      </c>
    </row>
    <row r="49" spans="2:31" ht="15">
      <c r="AB49" s="212" t="s">
        <v>297</v>
      </c>
      <c r="AC49" s="213">
        <v>5946087.5670349086</v>
      </c>
      <c r="AD49" s="213">
        <v>207238640.0345057</v>
      </c>
      <c r="AE49" s="214">
        <v>1</v>
      </c>
    </row>
    <row r="52" spans="2:31">
      <c r="B52" s="170" t="s">
        <v>275</v>
      </c>
      <c r="C52" s="170" t="s">
        <v>276</v>
      </c>
      <c r="D52" s="171"/>
      <c r="E52" s="171"/>
      <c r="F52" s="171"/>
      <c r="I52" s="170" t="s">
        <v>275</v>
      </c>
      <c r="J52" s="170" t="s">
        <v>276</v>
      </c>
      <c r="K52" s="171"/>
      <c r="L52" s="171"/>
    </row>
    <row r="53" spans="2:31">
      <c r="B53" s="170" t="s">
        <v>277</v>
      </c>
      <c r="C53" s="170" t="s">
        <v>278</v>
      </c>
      <c r="D53" s="171"/>
      <c r="E53" s="171"/>
      <c r="F53" s="171"/>
      <c r="I53" s="170" t="s">
        <v>277</v>
      </c>
      <c r="J53" s="170" t="s">
        <v>278</v>
      </c>
      <c r="K53" s="171"/>
      <c r="L53" s="171"/>
    </row>
    <row r="54" spans="2:31">
      <c r="B54" s="170" t="s">
        <v>279</v>
      </c>
      <c r="C54" s="170" t="s">
        <v>280</v>
      </c>
      <c r="D54" s="171"/>
      <c r="E54" s="171"/>
      <c r="F54" s="171"/>
      <c r="I54" s="170" t="s">
        <v>279</v>
      </c>
      <c r="J54" s="170" t="s">
        <v>423</v>
      </c>
      <c r="K54" s="171"/>
      <c r="L54" s="171"/>
    </row>
    <row r="55" spans="2:31">
      <c r="B55" s="170"/>
      <c r="C55" s="170"/>
      <c r="D55" s="171"/>
      <c r="E55" s="171"/>
      <c r="F55" s="171"/>
      <c r="I55" s="170"/>
      <c r="J55" s="170"/>
      <c r="K55" s="171"/>
      <c r="L55" s="171"/>
    </row>
    <row r="56" spans="2:31">
      <c r="B56" s="170"/>
      <c r="C56" s="170" t="s">
        <v>281</v>
      </c>
      <c r="D56" s="170"/>
      <c r="E56" s="170"/>
      <c r="F56" s="170"/>
      <c r="I56" s="170"/>
      <c r="J56" s="170" t="s">
        <v>281</v>
      </c>
      <c r="K56" s="170"/>
      <c r="L56" s="170"/>
    </row>
    <row r="57" spans="2:31" ht="63.75">
      <c r="B57" s="170" t="s">
        <v>282</v>
      </c>
      <c r="C57" s="216" t="s">
        <v>283</v>
      </c>
      <c r="D57" s="216" t="s">
        <v>284</v>
      </c>
      <c r="E57" s="216" t="s">
        <v>285</v>
      </c>
      <c r="F57" s="216" t="s">
        <v>286</v>
      </c>
      <c r="I57" s="170" t="s">
        <v>282</v>
      </c>
      <c r="J57" s="216" t="s">
        <v>283</v>
      </c>
      <c r="K57" s="216" t="s">
        <v>284</v>
      </c>
      <c r="L57" s="216" t="s">
        <v>285</v>
      </c>
    </row>
    <row r="58" spans="2:31">
      <c r="B58" s="167" t="s">
        <v>287</v>
      </c>
      <c r="C58" s="168">
        <v>0.10134354311358261</v>
      </c>
      <c r="D58" s="167">
        <v>20.640121394168773</v>
      </c>
      <c r="E58" s="167">
        <v>8.5584869576336953</v>
      </c>
      <c r="F58" s="169">
        <v>0.69035597516103886</v>
      </c>
      <c r="I58" s="167" t="s">
        <v>524</v>
      </c>
      <c r="J58" s="168">
        <v>5.1408996086585605E-2</v>
      </c>
      <c r="K58" s="238">
        <v>22.884549720331044</v>
      </c>
      <c r="L58" s="238">
        <v>3.6729003882722968</v>
      </c>
    </row>
    <row r="59" spans="2:31">
      <c r="B59" s="167" t="s">
        <v>288</v>
      </c>
      <c r="C59" s="168">
        <v>3.6630841392142274E-2</v>
      </c>
      <c r="D59" s="167">
        <v>26.352763065396505</v>
      </c>
      <c r="E59" s="167">
        <v>12.541904439174138</v>
      </c>
      <c r="F59" s="169">
        <v>0.85746516207547641</v>
      </c>
      <c r="I59" s="167" t="s">
        <v>525</v>
      </c>
      <c r="J59" s="168">
        <v>0.34321367053315732</v>
      </c>
      <c r="K59" s="238">
        <v>16.244192171894198</v>
      </c>
      <c r="L59" s="238">
        <v>3.1572692712239823</v>
      </c>
    </row>
    <row r="60" spans="2:31">
      <c r="B60" s="167" t="s">
        <v>289</v>
      </c>
      <c r="C60" s="168">
        <v>1.4609173517031256E-2</v>
      </c>
      <c r="D60" s="167">
        <v>19.976770964992888</v>
      </c>
      <c r="E60" s="167">
        <v>8.7976414376795411</v>
      </c>
      <c r="F60" s="169">
        <v>0.61615051836977497</v>
      </c>
      <c r="I60" s="167" t="s">
        <v>526</v>
      </c>
      <c r="J60" s="168">
        <v>0.23508862843704728</v>
      </c>
      <c r="K60" s="238">
        <v>19.802709899402814</v>
      </c>
      <c r="L60" s="238">
        <v>4.1343511973518927</v>
      </c>
    </row>
    <row r="61" spans="2:31">
      <c r="B61" s="167" t="s">
        <v>290</v>
      </c>
      <c r="C61" s="168">
        <v>0.30017686373314595</v>
      </c>
      <c r="D61" s="167">
        <v>24.718042013836829</v>
      </c>
      <c r="E61" s="167">
        <v>10.344233526211614</v>
      </c>
      <c r="F61" s="169">
        <v>0.77111360186514233</v>
      </c>
      <c r="I61" s="167" t="s">
        <v>527</v>
      </c>
      <c r="J61" s="168">
        <v>0.36763770643065086</v>
      </c>
      <c r="K61" s="238">
        <v>2.8355932810633018</v>
      </c>
      <c r="L61" s="238">
        <v>2.759020440190274</v>
      </c>
    </row>
    <row r="62" spans="2:31">
      <c r="B62" s="167" t="s">
        <v>291</v>
      </c>
      <c r="C62" s="168">
        <v>9.3742598881234179E-2</v>
      </c>
      <c r="D62" s="167">
        <v>26.797363694322652</v>
      </c>
      <c r="E62" s="167">
        <v>10.449250669530445</v>
      </c>
      <c r="F62" s="169">
        <v>0.85313578883998276</v>
      </c>
      <c r="I62" s="167" t="s">
        <v>528</v>
      </c>
      <c r="J62" s="235">
        <v>2.6509985125595967E-3</v>
      </c>
      <c r="K62" s="238">
        <v>12.491349913153215</v>
      </c>
      <c r="L62" s="238">
        <v>2.0703302372368868</v>
      </c>
    </row>
    <row r="63" spans="2:31">
      <c r="B63" s="167" t="s">
        <v>292</v>
      </c>
      <c r="C63" s="168">
        <v>2.8492673574115151E-2</v>
      </c>
      <c r="D63" s="167">
        <v>16.5604795985438</v>
      </c>
      <c r="E63" s="167">
        <v>7.182958130082314</v>
      </c>
      <c r="F63" s="169">
        <v>0.53666880085665547</v>
      </c>
      <c r="I63" s="167" t="s">
        <v>297</v>
      </c>
      <c r="J63" s="168">
        <v>1</v>
      </c>
      <c r="K63" s="238">
        <v>12.869763361192545</v>
      </c>
      <c r="L63" s="239">
        <v>3.3618102685773485</v>
      </c>
    </row>
    <row r="64" spans="2:31">
      <c r="B64" s="167" t="s">
        <v>293</v>
      </c>
      <c r="C64" s="168">
        <v>1.3233660320636121E-2</v>
      </c>
      <c r="D64" s="167">
        <v>30.810523249491762</v>
      </c>
      <c r="E64" s="167">
        <v>11.940180858771056</v>
      </c>
      <c r="F64" s="169">
        <v>1.0320723338953635</v>
      </c>
    </row>
    <row r="65" spans="2:25">
      <c r="B65" s="167" t="s">
        <v>294</v>
      </c>
      <c r="C65" s="168">
        <v>0.23372530967190047</v>
      </c>
      <c r="D65" s="167">
        <v>41.851730282621915</v>
      </c>
      <c r="E65" s="167">
        <v>19.129424285081608</v>
      </c>
      <c r="F65" s="169">
        <v>1.213706539150655</v>
      </c>
    </row>
    <row r="66" spans="2:25">
      <c r="B66" s="167" t="s">
        <v>295</v>
      </c>
      <c r="C66" s="168">
        <v>9.9730607346852421E-2</v>
      </c>
      <c r="D66" s="167">
        <v>23.184860456071707</v>
      </c>
      <c r="E66" s="167">
        <v>9.5570262374012422</v>
      </c>
      <c r="F66" s="169">
        <v>0.72977793840227279</v>
      </c>
    </row>
    <row r="67" spans="2:25">
      <c r="B67" s="167" t="s">
        <v>296</v>
      </c>
      <c r="C67" s="168">
        <v>7.8314728449359494E-2</v>
      </c>
      <c r="D67" s="167">
        <v>31.763078993759251</v>
      </c>
      <c r="E67" s="167">
        <v>13.117664673986543</v>
      </c>
      <c r="F67" s="169">
        <v>1.1196569982752573</v>
      </c>
    </row>
    <row r="68" spans="2:25">
      <c r="B68" s="167" t="s">
        <v>297</v>
      </c>
      <c r="C68" s="168">
        <v>1</v>
      </c>
      <c r="D68" s="167">
        <v>26.051423248181276</v>
      </c>
      <c r="E68" s="172">
        <v>11.151735496991943</v>
      </c>
      <c r="F68" s="169">
        <v>0.81772625035511814</v>
      </c>
    </row>
    <row r="73" spans="2:25">
      <c r="N73" s="127" t="s">
        <v>445</v>
      </c>
      <c r="O73" s="128"/>
      <c r="P73" s="128"/>
      <c r="Q73" s="128"/>
      <c r="R73" s="128"/>
      <c r="U73" s="127" t="s">
        <v>481</v>
      </c>
      <c r="V73" s="128"/>
      <c r="W73" s="128"/>
      <c r="X73" s="128"/>
      <c r="Y73" s="128"/>
    </row>
    <row r="74" spans="2:25">
      <c r="B74" s="127" t="s">
        <v>442</v>
      </c>
      <c r="C74" s="128"/>
      <c r="D74" s="128"/>
      <c r="E74" s="128"/>
      <c r="F74" s="128"/>
      <c r="H74" t="s">
        <v>447</v>
      </c>
      <c r="N74" s="127" t="s">
        <v>444</v>
      </c>
      <c r="O74" s="219">
        <f>SUM(O84,O85)</f>
        <v>0.6057362161826364</v>
      </c>
      <c r="U74" s="127" t="s">
        <v>444</v>
      </c>
      <c r="V74" s="219">
        <f>SUM(X84,X85)</f>
        <v>0.7283002550397295</v>
      </c>
    </row>
    <row r="75" spans="2:25">
      <c r="B75" s="127" t="s">
        <v>444</v>
      </c>
      <c r="C75" s="219">
        <f>SUM(F85,F86,F87)</f>
        <v>0.68115148285204019</v>
      </c>
      <c r="H75" t="s">
        <v>448</v>
      </c>
      <c r="I75" t="s">
        <v>449</v>
      </c>
      <c r="N75" s="171" t="s">
        <v>363</v>
      </c>
      <c r="O75" s="171" t="s">
        <v>276</v>
      </c>
      <c r="P75" s="171"/>
      <c r="U75" s="171" t="s">
        <v>363</v>
      </c>
      <c r="V75" s="171" t="s">
        <v>276</v>
      </c>
      <c r="W75" s="171"/>
      <c r="X75" s="171"/>
    </row>
    <row r="76" spans="2:25">
      <c r="B76" s="171" t="s">
        <v>363</v>
      </c>
      <c r="C76" s="171" t="s">
        <v>276</v>
      </c>
      <c r="D76" s="171"/>
      <c r="E76" s="171"/>
      <c r="F76" s="171"/>
      <c r="H76" t="s">
        <v>450</v>
      </c>
      <c r="I76" t="s">
        <v>451</v>
      </c>
      <c r="N76" s="171" t="s">
        <v>275</v>
      </c>
      <c r="O76" s="171" t="s">
        <v>364</v>
      </c>
      <c r="P76" s="171"/>
      <c r="U76" s="171" t="s">
        <v>275</v>
      </c>
      <c r="V76" s="171" t="s">
        <v>364</v>
      </c>
      <c r="W76" s="171"/>
      <c r="X76" s="171"/>
    </row>
    <row r="77" spans="2:25">
      <c r="B77" s="171" t="s">
        <v>275</v>
      </c>
      <c r="C77" s="171" t="s">
        <v>364</v>
      </c>
      <c r="D77" s="171"/>
      <c r="E77" s="171"/>
      <c r="F77" s="171"/>
      <c r="H77" t="s">
        <v>452</v>
      </c>
      <c r="I77" t="s">
        <v>453</v>
      </c>
      <c r="N77" s="171" t="s">
        <v>277</v>
      </c>
      <c r="O77" s="171" t="s">
        <v>278</v>
      </c>
      <c r="P77" s="171"/>
      <c r="U77" s="171" t="s">
        <v>277</v>
      </c>
      <c r="V77" s="171" t="s">
        <v>278</v>
      </c>
      <c r="W77" s="171"/>
      <c r="X77" s="171"/>
    </row>
    <row r="78" spans="2:25">
      <c r="B78" s="171" t="s">
        <v>277</v>
      </c>
      <c r="C78" s="171" t="s">
        <v>278</v>
      </c>
      <c r="D78" s="171"/>
      <c r="E78" s="171"/>
      <c r="F78" s="171"/>
      <c r="H78" t="s">
        <v>454</v>
      </c>
      <c r="I78" t="s">
        <v>455</v>
      </c>
      <c r="N78" s="171" t="s">
        <v>365</v>
      </c>
      <c r="O78" s="171" t="s">
        <v>295</v>
      </c>
      <c r="P78" s="171"/>
      <c r="U78" s="171" t="s">
        <v>365</v>
      </c>
      <c r="V78" s="171" t="s">
        <v>296</v>
      </c>
      <c r="W78" s="171"/>
      <c r="X78" s="171"/>
    </row>
    <row r="79" spans="2:25">
      <c r="B79" s="171" t="s">
        <v>365</v>
      </c>
      <c r="C79" s="171" t="s">
        <v>290</v>
      </c>
      <c r="D79" s="171"/>
      <c r="E79" s="171"/>
      <c r="F79" s="171"/>
      <c r="H79" t="s">
        <v>456</v>
      </c>
      <c r="I79" t="s">
        <v>457</v>
      </c>
      <c r="N79" s="171" t="s">
        <v>279</v>
      </c>
      <c r="O79" s="171" t="s">
        <v>280</v>
      </c>
      <c r="P79" s="171"/>
      <c r="U79" s="171" t="s">
        <v>279</v>
      </c>
      <c r="V79" s="171" t="s">
        <v>276</v>
      </c>
      <c r="W79" s="171"/>
      <c r="X79" s="171"/>
    </row>
    <row r="80" spans="2:25">
      <c r="B80" s="171" t="s">
        <v>279</v>
      </c>
      <c r="C80" s="171" t="s">
        <v>280</v>
      </c>
      <c r="D80" s="171"/>
      <c r="E80" s="171"/>
      <c r="F80" s="171"/>
      <c r="H80" t="s">
        <v>458</v>
      </c>
      <c r="I80" t="s">
        <v>459</v>
      </c>
      <c r="N80" s="171"/>
      <c r="O80" s="171"/>
      <c r="P80" s="171"/>
      <c r="U80" s="171"/>
      <c r="V80" s="171"/>
      <c r="W80" s="171"/>
      <c r="X80" s="171"/>
    </row>
    <row r="81" spans="2:25">
      <c r="B81" s="171"/>
      <c r="C81" s="171"/>
      <c r="D81" s="171"/>
      <c r="E81" s="171"/>
      <c r="F81" s="171"/>
      <c r="H81" t="s">
        <v>460</v>
      </c>
      <c r="I81" t="s">
        <v>461</v>
      </c>
      <c r="N81" s="171" t="s">
        <v>415</v>
      </c>
      <c r="O81" s="171" t="s">
        <v>431</v>
      </c>
      <c r="P81" s="171"/>
      <c r="U81" s="171" t="s">
        <v>415</v>
      </c>
      <c r="V81" s="171" t="s">
        <v>431</v>
      </c>
      <c r="W81" s="171"/>
      <c r="X81" s="171"/>
    </row>
    <row r="82" spans="2:25">
      <c r="B82" s="171" t="s">
        <v>415</v>
      </c>
      <c r="C82" s="171" t="s">
        <v>431</v>
      </c>
      <c r="D82" s="171"/>
      <c r="E82" s="171"/>
      <c r="F82" s="171"/>
      <c r="H82" t="s">
        <v>462</v>
      </c>
      <c r="I82" t="s">
        <v>463</v>
      </c>
      <c r="N82" s="171" t="s">
        <v>282</v>
      </c>
      <c r="O82" s="171" t="s">
        <v>371</v>
      </c>
      <c r="P82" s="171" t="s">
        <v>297</v>
      </c>
      <c r="U82" s="171" t="s">
        <v>282</v>
      </c>
      <c r="V82" s="171" t="s">
        <v>406</v>
      </c>
      <c r="W82" s="171" t="s">
        <v>409</v>
      </c>
      <c r="X82" s="171" t="s">
        <v>297</v>
      </c>
    </row>
    <row r="83" spans="2:25">
      <c r="B83" s="171" t="s">
        <v>282</v>
      </c>
      <c r="C83" s="171" t="s">
        <v>392</v>
      </c>
      <c r="D83" s="171" t="s">
        <v>393</v>
      </c>
      <c r="E83" s="171" t="s">
        <v>395</v>
      </c>
      <c r="F83" s="171" t="s">
        <v>297</v>
      </c>
      <c r="H83" t="s">
        <v>464</v>
      </c>
      <c r="I83" t="s">
        <v>465</v>
      </c>
      <c r="N83" t="s">
        <v>432</v>
      </c>
      <c r="O83" s="168">
        <v>8.6468505969809498E-2</v>
      </c>
      <c r="P83" s="168">
        <v>8.6468505969809498E-2</v>
      </c>
      <c r="U83" t="s">
        <v>480</v>
      </c>
      <c r="V83" s="168">
        <v>0</v>
      </c>
      <c r="W83" s="168">
        <v>9.2562046507488581E-3</v>
      </c>
      <c r="X83" s="168">
        <v>8.5771303054624597E-3</v>
      </c>
    </row>
    <row r="84" spans="2:25">
      <c r="B84" t="s">
        <v>432</v>
      </c>
      <c r="C84" s="218">
        <v>0.15151813454742782</v>
      </c>
      <c r="D84" s="218">
        <v>5.0396543520548044E-2</v>
      </c>
      <c r="E84" s="218">
        <v>5.3649159859035934E-2</v>
      </c>
      <c r="F84" s="217">
        <v>7.9879443102317441E-2</v>
      </c>
      <c r="H84" t="s">
        <v>466</v>
      </c>
      <c r="I84" t="s">
        <v>467</v>
      </c>
      <c r="N84" t="s">
        <v>433</v>
      </c>
      <c r="O84" s="168">
        <v>0.56834530972826602</v>
      </c>
      <c r="P84" s="168">
        <v>0.56834530972826602</v>
      </c>
      <c r="U84" t="s">
        <v>433</v>
      </c>
      <c r="V84" s="168">
        <v>0.33231696396916616</v>
      </c>
      <c r="W84" s="168">
        <v>0.75410007782478361</v>
      </c>
      <c r="X84" s="168">
        <v>0.72315628361306117</v>
      </c>
    </row>
    <row r="85" spans="2:25">
      <c r="B85" t="s">
        <v>433</v>
      </c>
      <c r="C85" s="168">
        <v>0.63498107862860453</v>
      </c>
      <c r="D85" s="168">
        <v>0.66347336398962586</v>
      </c>
      <c r="E85" s="168">
        <v>0.55050458321869467</v>
      </c>
      <c r="F85" s="168">
        <v>0.60686641481409476</v>
      </c>
      <c r="H85" t="s">
        <v>468</v>
      </c>
      <c r="I85" t="s">
        <v>469</v>
      </c>
      <c r="N85" t="s">
        <v>434</v>
      </c>
      <c r="O85" s="168">
        <v>3.7390906454370341E-2</v>
      </c>
      <c r="P85" s="168">
        <v>3.7390906454370341E-2</v>
      </c>
      <c r="U85" t="s">
        <v>434</v>
      </c>
      <c r="V85" s="168">
        <v>0</v>
      </c>
      <c r="W85" s="168">
        <v>5.5512334017501028E-3</v>
      </c>
      <c r="X85" s="168">
        <v>5.1439714266682908E-3</v>
      </c>
    </row>
    <row r="86" spans="2:25">
      <c r="B86" t="s">
        <v>434</v>
      </c>
      <c r="C86" s="168">
        <v>0.10582245203890069</v>
      </c>
      <c r="D86" s="168">
        <v>9.5010500378266735E-2</v>
      </c>
      <c r="E86" s="168">
        <v>3.4028343070378657E-2</v>
      </c>
      <c r="F86" s="168">
        <v>7.1726763872146534E-2</v>
      </c>
      <c r="H86" t="s">
        <v>470</v>
      </c>
      <c r="I86" t="s">
        <v>471</v>
      </c>
      <c r="N86" t="s">
        <v>436</v>
      </c>
      <c r="O86" s="168">
        <v>0.22168576591430236</v>
      </c>
      <c r="P86" s="168">
        <v>0.22168576591430236</v>
      </c>
      <c r="U86" t="s">
        <v>435</v>
      </c>
      <c r="V86" s="168">
        <v>0</v>
      </c>
      <c r="W86" s="168">
        <v>7.9672735167675478E-4</v>
      </c>
      <c r="X86" s="168">
        <v>7.3827606142056043E-4</v>
      </c>
    </row>
    <row r="87" spans="2:25">
      <c r="B87" t="s">
        <v>435</v>
      </c>
      <c r="C87" s="168">
        <v>0</v>
      </c>
      <c r="D87" s="168">
        <v>3.7308714573239368E-4</v>
      </c>
      <c r="E87" s="168">
        <v>5.6830028301055159E-3</v>
      </c>
      <c r="F87" s="168">
        <v>2.5583041657989457E-3</v>
      </c>
      <c r="H87" t="s">
        <v>472</v>
      </c>
      <c r="I87" t="s">
        <v>473</v>
      </c>
      <c r="N87" t="s">
        <v>291</v>
      </c>
      <c r="O87" s="168">
        <v>8.6109511933251962E-2</v>
      </c>
      <c r="P87" s="168">
        <v>8.6109511933251962E-2</v>
      </c>
      <c r="U87" t="s">
        <v>436</v>
      </c>
      <c r="V87" s="168">
        <v>0.64642210418553037</v>
      </c>
      <c r="W87" s="168">
        <v>0.22862936153197053</v>
      </c>
      <c r="X87" s="168">
        <v>0.2592804052251243</v>
      </c>
    </row>
    <row r="88" spans="2:25">
      <c r="B88" t="s">
        <v>436</v>
      </c>
      <c r="C88" s="218">
        <v>0.10767833478506683</v>
      </c>
      <c r="D88" s="218">
        <v>0.15225722263188746</v>
      </c>
      <c r="E88" s="218">
        <v>0.15011774019292287</v>
      </c>
      <c r="F88" s="217">
        <v>0.13895571134820625</v>
      </c>
      <c r="H88" t="s">
        <v>474</v>
      </c>
      <c r="I88" t="s">
        <v>475</v>
      </c>
      <c r="N88" t="s">
        <v>297</v>
      </c>
      <c r="O88" s="168">
        <v>1</v>
      </c>
      <c r="P88" s="168">
        <v>1</v>
      </c>
      <c r="U88" t="s">
        <v>438</v>
      </c>
      <c r="V88" s="168">
        <v>2.1260931845303286E-2</v>
      </c>
      <c r="W88" s="168">
        <v>1.6663952390700203E-3</v>
      </c>
      <c r="X88" s="168">
        <v>3.1039333682633652E-3</v>
      </c>
    </row>
    <row r="89" spans="2:25">
      <c r="B89" t="s">
        <v>291</v>
      </c>
      <c r="C89" s="218">
        <v>0</v>
      </c>
      <c r="D89" s="218">
        <v>2.9691408744459677E-2</v>
      </c>
      <c r="E89" s="218">
        <v>0.18683443967116531</v>
      </c>
      <c r="F89" s="217">
        <v>8.9182249207705774E-2</v>
      </c>
      <c r="H89" t="s">
        <v>476</v>
      </c>
      <c r="I89" t="s">
        <v>291</v>
      </c>
      <c r="U89" t="s">
        <v>297</v>
      </c>
      <c r="V89" s="168">
        <v>1</v>
      </c>
      <c r="W89" s="168">
        <v>1</v>
      </c>
      <c r="X89" s="168">
        <v>1</v>
      </c>
    </row>
    <row r="90" spans="2:25">
      <c r="B90" t="s">
        <v>437</v>
      </c>
      <c r="C90" s="168">
        <v>0</v>
      </c>
      <c r="D90" s="168">
        <v>8.6290620924016157E-3</v>
      </c>
      <c r="E90" s="168">
        <v>1.2069138339544667E-2</v>
      </c>
      <c r="F90" s="168">
        <v>7.7156555471214697E-3</v>
      </c>
      <c r="H90" t="s">
        <v>440</v>
      </c>
      <c r="I90" t="s">
        <v>477</v>
      </c>
    </row>
    <row r="91" spans="2:25">
      <c r="B91" t="s">
        <v>438</v>
      </c>
      <c r="C91" s="168">
        <v>0</v>
      </c>
      <c r="D91" s="168">
        <v>1.6881149707826762E-4</v>
      </c>
      <c r="E91" s="168">
        <v>7.1135928181524756E-3</v>
      </c>
      <c r="F91" s="168">
        <v>3.1154579426088836E-3</v>
      </c>
      <c r="H91" t="s">
        <v>478</v>
      </c>
      <c r="I91" t="s">
        <v>479</v>
      </c>
    </row>
    <row r="92" spans="2:25">
      <c r="B92" t="s">
        <v>297</v>
      </c>
      <c r="C92" s="168">
        <v>1</v>
      </c>
      <c r="D92" s="168">
        <v>1</v>
      </c>
      <c r="E92" s="168">
        <v>1</v>
      </c>
      <c r="F92" s="168">
        <v>1</v>
      </c>
    </row>
    <row r="94" spans="2:25">
      <c r="N94" s="127" t="s">
        <v>446</v>
      </c>
      <c r="O94" s="128"/>
      <c r="P94" s="128"/>
      <c r="Q94" s="128"/>
      <c r="R94" s="128"/>
      <c r="U94" s="127" t="s">
        <v>482</v>
      </c>
      <c r="V94" s="128"/>
      <c r="W94" s="128"/>
      <c r="X94" s="128"/>
      <c r="Y94" s="128"/>
    </row>
    <row r="95" spans="2:25">
      <c r="B95" s="127" t="s">
        <v>443</v>
      </c>
      <c r="C95" s="128"/>
      <c r="D95" s="128"/>
      <c r="E95" s="128"/>
      <c r="F95" s="128"/>
      <c r="N95" s="127" t="s">
        <v>444</v>
      </c>
      <c r="O95" s="219">
        <f>SUM(P105,P107,P114,P117)</f>
        <v>0.70961950735095192</v>
      </c>
      <c r="P95" s="128"/>
      <c r="Q95" s="128"/>
      <c r="R95" s="128"/>
      <c r="U95" s="127" t="s">
        <v>444</v>
      </c>
      <c r="V95" s="219">
        <f>SUM(X106,X113)</f>
        <v>0.74929334511440504</v>
      </c>
      <c r="W95" s="128"/>
      <c r="X95" s="128"/>
      <c r="Y95" s="128"/>
    </row>
    <row r="96" spans="2:25">
      <c r="B96" s="127" t="s">
        <v>444</v>
      </c>
      <c r="C96" s="219">
        <f>SUM(F107,F109,F114,F118,F121,F124,F127)</f>
        <v>0.75729180816890651</v>
      </c>
      <c r="D96" s="128"/>
      <c r="E96" s="128"/>
      <c r="F96" s="128"/>
      <c r="N96" s="171" t="s">
        <v>363</v>
      </c>
      <c r="O96" s="171" t="s">
        <v>276</v>
      </c>
      <c r="P96" s="171"/>
      <c r="U96" s="171" t="s">
        <v>363</v>
      </c>
      <c r="V96" s="171" t="s">
        <v>276</v>
      </c>
      <c r="W96" s="171"/>
      <c r="X96" s="171"/>
    </row>
    <row r="97" spans="2:24">
      <c r="B97" s="171" t="s">
        <v>363</v>
      </c>
      <c r="C97" s="171" t="s">
        <v>276</v>
      </c>
      <c r="D97" s="171"/>
      <c r="E97" s="171"/>
      <c r="F97" s="171"/>
      <c r="N97" s="171" t="s">
        <v>275</v>
      </c>
      <c r="O97" s="171" t="s">
        <v>364</v>
      </c>
      <c r="P97" s="171"/>
      <c r="U97" s="171" t="s">
        <v>275</v>
      </c>
      <c r="V97" s="171" t="s">
        <v>364</v>
      </c>
      <c r="W97" s="171"/>
      <c r="X97" s="171"/>
    </row>
    <row r="98" spans="2:24">
      <c r="B98" s="171" t="s">
        <v>275</v>
      </c>
      <c r="C98" s="171" t="s">
        <v>364</v>
      </c>
      <c r="D98" s="171"/>
      <c r="E98" s="171"/>
      <c r="F98" s="171"/>
      <c r="N98" s="171" t="s">
        <v>277</v>
      </c>
      <c r="O98" s="171" t="s">
        <v>278</v>
      </c>
      <c r="P98" s="171"/>
      <c r="U98" s="171" t="s">
        <v>277</v>
      </c>
      <c r="V98" s="171" t="s">
        <v>278</v>
      </c>
      <c r="W98" s="171"/>
      <c r="X98" s="171"/>
    </row>
    <row r="99" spans="2:24">
      <c r="B99" s="171" t="s">
        <v>277</v>
      </c>
      <c r="C99" s="171" t="s">
        <v>278</v>
      </c>
      <c r="D99" s="171"/>
      <c r="E99" s="171"/>
      <c r="F99" s="171"/>
      <c r="N99" s="171" t="s">
        <v>365</v>
      </c>
      <c r="O99" s="171" t="s">
        <v>295</v>
      </c>
      <c r="P99" s="171"/>
      <c r="U99" s="171" t="s">
        <v>365</v>
      </c>
      <c r="V99" s="171" t="s">
        <v>296</v>
      </c>
      <c r="W99" s="171"/>
      <c r="X99" s="171"/>
    </row>
    <row r="100" spans="2:24">
      <c r="B100" s="171" t="s">
        <v>365</v>
      </c>
      <c r="C100" s="171" t="s">
        <v>290</v>
      </c>
      <c r="D100" s="171"/>
      <c r="E100" s="171"/>
      <c r="F100" s="171"/>
      <c r="N100" s="171" t="s">
        <v>279</v>
      </c>
      <c r="O100" s="171" t="s">
        <v>280</v>
      </c>
      <c r="P100" s="171"/>
      <c r="U100" s="171" t="s">
        <v>279</v>
      </c>
      <c r="V100" s="171" t="s">
        <v>276</v>
      </c>
      <c r="W100" s="171"/>
      <c r="X100" s="171"/>
    </row>
    <row r="101" spans="2:24">
      <c r="B101" s="171" t="s">
        <v>279</v>
      </c>
      <c r="C101" s="171" t="s">
        <v>280</v>
      </c>
      <c r="D101" s="171"/>
      <c r="E101" s="171"/>
      <c r="F101" s="171"/>
      <c r="N101" s="171"/>
      <c r="O101" s="171"/>
      <c r="P101" s="171"/>
      <c r="U101" s="171"/>
      <c r="V101" s="171"/>
      <c r="W101" s="171"/>
      <c r="X101" s="171"/>
    </row>
    <row r="102" spans="2:24">
      <c r="B102" s="171"/>
      <c r="C102" s="171"/>
      <c r="D102" s="171"/>
      <c r="E102" s="171"/>
      <c r="F102" s="171"/>
      <c r="N102" s="171" t="s">
        <v>415</v>
      </c>
      <c r="O102" s="171" t="s">
        <v>431</v>
      </c>
      <c r="P102" s="171"/>
      <c r="U102" s="171" t="s">
        <v>415</v>
      </c>
      <c r="V102" s="171" t="s">
        <v>431</v>
      </c>
      <c r="W102" s="171"/>
      <c r="X102" s="171"/>
    </row>
    <row r="103" spans="2:24">
      <c r="B103" s="171" t="s">
        <v>415</v>
      </c>
      <c r="C103" s="171" t="s">
        <v>431</v>
      </c>
      <c r="D103" s="171"/>
      <c r="E103" s="171"/>
      <c r="F103" s="171"/>
      <c r="N103" s="171" t="s">
        <v>282</v>
      </c>
      <c r="O103" s="171" t="s">
        <v>371</v>
      </c>
      <c r="P103" s="171" t="s">
        <v>297</v>
      </c>
      <c r="U103" s="171" t="s">
        <v>282</v>
      </c>
      <c r="V103" s="171" t="s">
        <v>406</v>
      </c>
      <c r="W103" s="171" t="s">
        <v>409</v>
      </c>
      <c r="X103" s="171" t="s">
        <v>297</v>
      </c>
    </row>
    <row r="104" spans="2:24" ht="15">
      <c r="B104" s="171" t="s">
        <v>282</v>
      </c>
      <c r="C104" s="171" t="s">
        <v>392</v>
      </c>
      <c r="D104" s="171" t="s">
        <v>393</v>
      </c>
      <c r="E104" s="171" t="s">
        <v>395</v>
      </c>
      <c r="F104" s="171" t="s">
        <v>297</v>
      </c>
      <c r="N104" s="208" t="s">
        <v>432</v>
      </c>
      <c r="O104" s="210">
        <v>8.6468505969809484E-2</v>
      </c>
      <c r="P104" s="210">
        <v>8.6468505969809484E-2</v>
      </c>
      <c r="U104" s="208" t="s">
        <v>480</v>
      </c>
      <c r="V104" s="210">
        <v>0</v>
      </c>
      <c r="W104" s="210">
        <v>9.2562046507488581E-3</v>
      </c>
      <c r="X104" s="210">
        <v>8.5771303054624597E-3</v>
      </c>
    </row>
    <row r="105" spans="2:24" ht="15">
      <c r="B105" s="208" t="s">
        <v>432</v>
      </c>
      <c r="C105" s="210">
        <v>0.15151813454742785</v>
      </c>
      <c r="D105" s="210">
        <v>5.0396543520548051E-2</v>
      </c>
      <c r="E105" s="210">
        <v>5.3649159859035934E-2</v>
      </c>
      <c r="F105" s="210">
        <v>7.9879443102317441E-2</v>
      </c>
      <c r="N105" s="211" t="s">
        <v>440</v>
      </c>
      <c r="O105" s="168">
        <v>7.385023664952778E-5</v>
      </c>
      <c r="P105" s="168">
        <v>7.385023664952778E-5</v>
      </c>
      <c r="U105" s="211" t="s">
        <v>441</v>
      </c>
      <c r="V105" s="168">
        <v>0</v>
      </c>
      <c r="W105" s="168">
        <v>9.2562046507488581E-3</v>
      </c>
      <c r="X105" s="168">
        <v>8.5771303054624597E-3</v>
      </c>
    </row>
    <row r="106" spans="2:24" ht="15">
      <c r="B106" s="211" t="s">
        <v>439</v>
      </c>
      <c r="C106" s="168">
        <v>1.5384943452898831E-3</v>
      </c>
      <c r="D106" s="168">
        <v>0</v>
      </c>
      <c r="E106" s="168">
        <v>0</v>
      </c>
      <c r="F106" s="168">
        <v>4.2723081997657293E-4</v>
      </c>
      <c r="N106" s="211" t="s">
        <v>441</v>
      </c>
      <c r="O106" s="168">
        <v>8.639465573315995E-2</v>
      </c>
      <c r="P106" s="168">
        <v>8.639465573315995E-2</v>
      </c>
      <c r="U106" s="208" t="s">
        <v>433</v>
      </c>
      <c r="V106" s="210">
        <v>0.33231696396916616</v>
      </c>
      <c r="W106" s="210">
        <v>0.75410007782478361</v>
      </c>
      <c r="X106" s="210">
        <v>0.72315628361306117</v>
      </c>
    </row>
    <row r="107" spans="2:24" ht="15">
      <c r="B107" s="211" t="s">
        <v>440</v>
      </c>
      <c r="C107" s="168">
        <v>4.7860764094595137E-2</v>
      </c>
      <c r="D107" s="168">
        <v>0</v>
      </c>
      <c r="E107" s="168">
        <v>0</v>
      </c>
      <c r="F107" s="168">
        <v>1.3290652352047785E-2</v>
      </c>
      <c r="N107" s="208" t="s">
        <v>433</v>
      </c>
      <c r="O107" s="210">
        <v>0.56834530972826591</v>
      </c>
      <c r="P107" s="210">
        <v>0.56834530972826591</v>
      </c>
      <c r="U107" s="211" t="s">
        <v>441</v>
      </c>
      <c r="V107" s="168">
        <v>0.33231696396916616</v>
      </c>
      <c r="W107" s="168">
        <v>0.75410007782478361</v>
      </c>
      <c r="X107" s="168">
        <v>0.72315628361306117</v>
      </c>
    </row>
    <row r="108" spans="2:24" ht="15">
      <c r="B108" s="211" t="s">
        <v>441</v>
      </c>
      <c r="C108" s="168">
        <v>0.10211887610754283</v>
      </c>
      <c r="D108" s="168">
        <v>5.0396543520548051E-2</v>
      </c>
      <c r="E108" s="168">
        <v>5.3649159859035934E-2</v>
      </c>
      <c r="F108" s="217">
        <v>6.6161559930293087E-2</v>
      </c>
      <c r="N108" s="211" t="s">
        <v>440</v>
      </c>
      <c r="O108" s="168">
        <v>1.8619991410577096E-2</v>
      </c>
      <c r="P108" s="168">
        <v>1.8619991410577096E-2</v>
      </c>
      <c r="U108" s="208" t="s">
        <v>434</v>
      </c>
      <c r="V108" s="210">
        <v>0</v>
      </c>
      <c r="W108" s="210">
        <v>5.5512334017501028E-3</v>
      </c>
      <c r="X108" s="210">
        <v>5.1439714266682908E-3</v>
      </c>
    </row>
    <row r="109" spans="2:24" ht="15">
      <c r="B109" s="208" t="s">
        <v>433</v>
      </c>
      <c r="C109" s="210">
        <v>0.63498107862860464</v>
      </c>
      <c r="D109" s="210">
        <v>0.66347336398962597</v>
      </c>
      <c r="E109" s="210">
        <v>0.55050458321869455</v>
      </c>
      <c r="F109" s="210">
        <v>0.60686641481409465</v>
      </c>
      <c r="N109" s="211" t="s">
        <v>441</v>
      </c>
      <c r="O109" s="168">
        <v>0.54972531831768878</v>
      </c>
      <c r="P109" s="168">
        <v>0.54972531831768878</v>
      </c>
      <c r="U109" s="211" t="s">
        <v>439</v>
      </c>
      <c r="V109" s="168">
        <v>0</v>
      </c>
      <c r="W109" s="168">
        <v>5.5512334017501028E-3</v>
      </c>
      <c r="X109" s="168">
        <v>5.1439714266682908E-3</v>
      </c>
    </row>
    <row r="110" spans="2:24" ht="15">
      <c r="B110" s="211" t="s">
        <v>440</v>
      </c>
      <c r="C110" s="168">
        <v>2.8861359075176334E-2</v>
      </c>
      <c r="D110" s="168">
        <v>5.9994866431226665E-4</v>
      </c>
      <c r="E110" s="168">
        <v>2.5525711477500178E-2</v>
      </c>
      <c r="F110" s="168">
        <v>1.9192141326354072E-2</v>
      </c>
      <c r="N110" s="208" t="s">
        <v>434</v>
      </c>
      <c r="O110" s="210">
        <v>3.7390906454370335E-2</v>
      </c>
      <c r="P110" s="210">
        <v>3.7390906454370335E-2</v>
      </c>
      <c r="U110" s="208" t="s">
        <v>435</v>
      </c>
      <c r="V110" s="210">
        <v>0</v>
      </c>
      <c r="W110" s="210">
        <v>7.9672735167675478E-4</v>
      </c>
      <c r="X110" s="210">
        <v>7.3827606142056043E-4</v>
      </c>
    </row>
    <row r="111" spans="2:24">
      <c r="B111" s="211" t="s">
        <v>441</v>
      </c>
      <c r="C111" s="168">
        <v>0.60611971955342825</v>
      </c>
      <c r="D111" s="168">
        <v>0.66287341532531363</v>
      </c>
      <c r="E111" s="168">
        <v>0.52497887174119451</v>
      </c>
      <c r="F111" s="168">
        <v>0.58767427348774059</v>
      </c>
      <c r="N111" s="211" t="s">
        <v>434</v>
      </c>
      <c r="O111" s="168">
        <v>3.7390906454370335E-2</v>
      </c>
      <c r="P111" s="168">
        <v>3.7390906454370335E-2</v>
      </c>
      <c r="U111" s="211" t="s">
        <v>441</v>
      </c>
      <c r="V111" s="168">
        <v>0</v>
      </c>
      <c r="W111" s="168">
        <v>7.9672735167675478E-4</v>
      </c>
      <c r="X111" s="168">
        <v>7.3827606142056043E-4</v>
      </c>
    </row>
    <row r="112" spans="2:24" ht="15">
      <c r="B112" s="208" t="s">
        <v>434</v>
      </c>
      <c r="C112" s="210">
        <v>0.1058224520389007</v>
      </c>
      <c r="D112" s="210">
        <v>9.5010500378266777E-2</v>
      </c>
      <c r="E112" s="210">
        <v>3.402834307037865E-2</v>
      </c>
      <c r="F112" s="210">
        <v>7.1726763872146534E-2</v>
      </c>
      <c r="N112" s="208" t="s">
        <v>436</v>
      </c>
      <c r="O112" s="210">
        <v>0.22168576591430247</v>
      </c>
      <c r="P112" s="210">
        <v>0.22168576591430247</v>
      </c>
      <c r="U112" s="208" t="s">
        <v>436</v>
      </c>
      <c r="V112" s="210">
        <v>0.64642210418553037</v>
      </c>
      <c r="W112" s="210">
        <v>0.22862936153197055</v>
      </c>
      <c r="X112" s="210">
        <v>0.2592804052251243</v>
      </c>
    </row>
    <row r="113" spans="2:24">
      <c r="B113" s="211" t="s">
        <v>439</v>
      </c>
      <c r="C113" s="168">
        <v>5.4568512549967862E-3</v>
      </c>
      <c r="D113" s="168">
        <v>4.3714449622395818E-3</v>
      </c>
      <c r="E113" s="168">
        <v>1.379910121719765E-2</v>
      </c>
      <c r="F113" s="168">
        <v>8.7366151107983996E-3</v>
      </c>
      <c r="N113" s="211" t="s">
        <v>439</v>
      </c>
      <c r="O113" s="168">
        <v>8.0867395049422468E-3</v>
      </c>
      <c r="P113" s="168">
        <v>8.0867395049422468E-3</v>
      </c>
      <c r="U113" s="211" t="s">
        <v>440</v>
      </c>
      <c r="V113" s="168">
        <v>0</v>
      </c>
      <c r="W113" s="168">
        <v>2.8206402562354845E-2</v>
      </c>
      <c r="X113" s="168">
        <v>2.6137061501343834E-2</v>
      </c>
    </row>
    <row r="114" spans="2:24">
      <c r="B114" s="211" t="s">
        <v>434</v>
      </c>
      <c r="C114" s="168">
        <v>0.1003656007839039</v>
      </c>
      <c r="D114" s="168">
        <v>9.0639055416027181E-2</v>
      </c>
      <c r="E114" s="168">
        <v>2.0229241853181004E-2</v>
      </c>
      <c r="F114" s="168">
        <v>6.2990148761348133E-2</v>
      </c>
      <c r="N114" s="211" t="s">
        <v>440</v>
      </c>
      <c r="O114" s="168">
        <v>6.6651086410805652E-2</v>
      </c>
      <c r="P114" s="168">
        <v>6.6651086410805652E-2</v>
      </c>
      <c r="U114" s="211" t="s">
        <v>441</v>
      </c>
      <c r="V114" s="168">
        <v>0.64642210418553037</v>
      </c>
      <c r="W114" s="168">
        <v>0.20042295896961571</v>
      </c>
      <c r="X114" s="168">
        <v>0.23314334372378048</v>
      </c>
    </row>
    <row r="115" spans="2:24" ht="15">
      <c r="B115" s="208" t="s">
        <v>435</v>
      </c>
      <c r="C115" s="210">
        <v>0</v>
      </c>
      <c r="D115" s="210">
        <v>3.7308714573239374E-4</v>
      </c>
      <c r="E115" s="210">
        <v>5.6830028301055159E-3</v>
      </c>
      <c r="F115" s="210">
        <v>2.5583041657989457E-3</v>
      </c>
      <c r="N115" s="211" t="s">
        <v>441</v>
      </c>
      <c r="O115" s="168">
        <v>0.14694793999855457</v>
      </c>
      <c r="P115" s="168">
        <v>0.14694793999855457</v>
      </c>
      <c r="U115" s="208" t="s">
        <v>438</v>
      </c>
      <c r="V115" s="210">
        <v>2.1260931845303286E-2</v>
      </c>
      <c r="W115" s="210">
        <v>1.6663952390700203E-3</v>
      </c>
      <c r="X115" s="210">
        <v>3.1039333682633652E-3</v>
      </c>
    </row>
    <row r="116" spans="2:24" ht="15">
      <c r="B116" s="211" t="s">
        <v>441</v>
      </c>
      <c r="C116" s="168">
        <v>0</v>
      </c>
      <c r="D116" s="168">
        <v>3.7308714573239374E-4</v>
      </c>
      <c r="E116" s="168">
        <v>5.6830028301055159E-3</v>
      </c>
      <c r="F116" s="168">
        <v>2.5583041657989457E-3</v>
      </c>
      <c r="N116" s="208" t="s">
        <v>291</v>
      </c>
      <c r="O116" s="210">
        <v>8.6109511933251962E-2</v>
      </c>
      <c r="P116" s="210">
        <v>8.6109511933251962E-2</v>
      </c>
      <c r="U116" s="211" t="s">
        <v>441</v>
      </c>
      <c r="V116" s="168">
        <v>2.1260931845303286E-2</v>
      </c>
      <c r="W116" s="168">
        <v>1.6663952390700203E-3</v>
      </c>
      <c r="X116" s="168">
        <v>3.1039333682633652E-3</v>
      </c>
    </row>
    <row r="117" spans="2:24" ht="15">
      <c r="B117" s="208" t="s">
        <v>436</v>
      </c>
      <c r="C117" s="210">
        <v>0.10767833478506686</v>
      </c>
      <c r="D117" s="210">
        <v>0.15225722263188743</v>
      </c>
      <c r="E117" s="210">
        <v>0.15011774019292287</v>
      </c>
      <c r="F117" s="210">
        <v>0.13895571134820625</v>
      </c>
      <c r="N117" s="211" t="s">
        <v>440</v>
      </c>
      <c r="O117" s="168">
        <v>7.454926097523086E-2</v>
      </c>
      <c r="P117" s="168">
        <v>7.454926097523086E-2</v>
      </c>
      <c r="U117" s="212" t="s">
        <v>297</v>
      </c>
      <c r="V117" s="214">
        <v>1</v>
      </c>
      <c r="W117" s="214">
        <v>1</v>
      </c>
      <c r="X117" s="214">
        <v>1</v>
      </c>
    </row>
    <row r="118" spans="2:24">
      <c r="B118" s="211" t="s">
        <v>440</v>
      </c>
      <c r="C118" s="168">
        <v>0</v>
      </c>
      <c r="D118" s="168">
        <v>5.7106261732230677E-2</v>
      </c>
      <c r="E118" s="168">
        <v>6.9030697556657014E-2</v>
      </c>
      <c r="F118" s="168">
        <v>4.6388176697157946E-2</v>
      </c>
      <c r="N118" s="211" t="s">
        <v>441</v>
      </c>
      <c r="O118" s="168">
        <v>1.1560250958021096E-2</v>
      </c>
      <c r="P118" s="168">
        <v>1.1560250958021096E-2</v>
      </c>
    </row>
    <row r="119" spans="2:24" ht="15">
      <c r="B119" s="211" t="s">
        <v>441</v>
      </c>
      <c r="C119" s="168">
        <v>0.10767833478506686</v>
      </c>
      <c r="D119" s="168">
        <v>9.5150960899656759E-2</v>
      </c>
      <c r="E119" s="168">
        <v>8.1087042636265844E-2</v>
      </c>
      <c r="F119" s="217">
        <v>9.2567534651048319E-2</v>
      </c>
      <c r="N119" s="212" t="s">
        <v>297</v>
      </c>
      <c r="O119" s="214">
        <v>1</v>
      </c>
      <c r="P119" s="214">
        <v>1</v>
      </c>
    </row>
    <row r="120" spans="2:24" ht="15">
      <c r="B120" s="208" t="s">
        <v>291</v>
      </c>
      <c r="C120" s="210">
        <v>0</v>
      </c>
      <c r="D120" s="210">
        <v>2.969140874445968E-2</v>
      </c>
      <c r="E120" s="210">
        <v>0.18683443967116528</v>
      </c>
      <c r="F120" s="210">
        <v>8.918224920770576E-2</v>
      </c>
    </row>
    <row r="121" spans="2:24">
      <c r="B121" s="211" t="s">
        <v>440</v>
      </c>
      <c r="C121" s="168">
        <v>0</v>
      </c>
      <c r="D121" s="168">
        <v>1.1491719016236994E-3</v>
      </c>
      <c r="E121" s="168">
        <v>5.499688731797539E-2</v>
      </c>
      <c r="F121" s="168">
        <v>2.404092849673543E-2</v>
      </c>
    </row>
    <row r="122" spans="2:24">
      <c r="B122" s="211" t="s">
        <v>441</v>
      </c>
      <c r="C122" s="168">
        <v>0</v>
      </c>
      <c r="D122" s="168">
        <v>2.8542236842835984E-2</v>
      </c>
      <c r="E122" s="168">
        <v>0.13183755235318989</v>
      </c>
      <c r="F122" s="217">
        <v>6.5141320710970327E-2</v>
      </c>
    </row>
    <row r="123" spans="2:24" ht="15">
      <c r="B123" s="208" t="s">
        <v>437</v>
      </c>
      <c r="C123" s="210">
        <v>0</v>
      </c>
      <c r="D123" s="210">
        <v>8.6290620924016157E-3</v>
      </c>
      <c r="E123" s="210">
        <v>1.2069138339544667E-2</v>
      </c>
      <c r="F123" s="210">
        <v>7.7156555471214697E-3</v>
      </c>
    </row>
    <row r="124" spans="2:24">
      <c r="B124" s="211" t="s">
        <v>440</v>
      </c>
      <c r="C124" s="168">
        <v>0</v>
      </c>
      <c r="D124" s="168">
        <v>0</v>
      </c>
      <c r="E124" s="168">
        <v>1.392028377678021E-3</v>
      </c>
      <c r="F124" s="168">
        <v>6.0002910491376666E-4</v>
      </c>
    </row>
    <row r="125" spans="2:24">
      <c r="B125" s="211" t="s">
        <v>441</v>
      </c>
      <c r="C125" s="168">
        <v>0</v>
      </c>
      <c r="D125" s="168">
        <v>8.6290620924016157E-3</v>
      </c>
      <c r="E125" s="168">
        <v>1.0677109961866646E-2</v>
      </c>
      <c r="F125" s="168">
        <v>7.1156264422077026E-3</v>
      </c>
    </row>
    <row r="126" spans="2:24" ht="15">
      <c r="B126" s="208" t="s">
        <v>438</v>
      </c>
      <c r="C126" s="210">
        <v>0</v>
      </c>
      <c r="D126" s="210">
        <v>1.6881149707826765E-4</v>
      </c>
      <c r="E126" s="210">
        <v>7.1135928181524756E-3</v>
      </c>
      <c r="F126" s="210">
        <v>3.1154579426088836E-3</v>
      </c>
    </row>
    <row r="127" spans="2:24">
      <c r="B127" s="211" t="s">
        <v>440</v>
      </c>
      <c r="C127" s="168">
        <v>0</v>
      </c>
      <c r="D127" s="168">
        <v>1.6881149707826765E-4</v>
      </c>
      <c r="E127" s="168">
        <v>7.1135928181524756E-3</v>
      </c>
      <c r="F127" s="168">
        <v>3.1154579426088836E-3</v>
      </c>
    </row>
    <row r="128" spans="2:24" ht="15">
      <c r="B128" s="212" t="s">
        <v>297</v>
      </c>
      <c r="C128" s="214">
        <v>1</v>
      </c>
      <c r="D128" s="214">
        <v>1</v>
      </c>
      <c r="E128" s="214">
        <v>1</v>
      </c>
      <c r="F128" s="214">
        <v>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11"/>
  <dimension ref="B2:I37"/>
  <sheetViews>
    <sheetView workbookViewId="0">
      <selection activeCell="C24" sqref="C24"/>
    </sheetView>
  </sheetViews>
  <sheetFormatPr defaultRowHeight="12.75"/>
  <cols>
    <col min="3" max="3" width="57.140625" customWidth="1"/>
    <col min="4" max="4" width="16.140625" customWidth="1"/>
    <col min="6" max="6" width="81" customWidth="1"/>
    <col min="7" max="7" width="5.42578125" customWidth="1"/>
    <col min="8" max="8" width="3.7109375" customWidth="1"/>
    <col min="9" max="9" width="9.140625" hidden="1" customWidth="1"/>
  </cols>
  <sheetData>
    <row r="2" spans="2:6">
      <c r="B2" s="57" t="s">
        <v>1</v>
      </c>
      <c r="C2" s="57" t="s">
        <v>55</v>
      </c>
      <c r="D2" s="57" t="s">
        <v>56</v>
      </c>
      <c r="E2" s="57" t="s">
        <v>57</v>
      </c>
      <c r="F2" s="57" t="s">
        <v>58</v>
      </c>
    </row>
    <row r="3" spans="2:6" s="58" customFormat="1" ht="14.25" customHeight="1">
      <c r="B3" s="62">
        <f>ROW()-2</f>
        <v>1</v>
      </c>
      <c r="C3" t="s">
        <v>59</v>
      </c>
      <c r="D3" s="59">
        <v>42051</v>
      </c>
      <c r="E3" s="60" t="s">
        <v>946</v>
      </c>
      <c r="F3" t="s">
        <v>245</v>
      </c>
    </row>
    <row r="4" spans="2:6">
      <c r="B4" s="62">
        <f t="shared" ref="B4:B37" si="0">ROW()-2</f>
        <v>2</v>
      </c>
      <c r="C4" t="s">
        <v>60</v>
      </c>
      <c r="D4" s="59">
        <v>42051</v>
      </c>
      <c r="E4" s="60" t="s">
        <v>946</v>
      </c>
      <c r="F4" t="s">
        <v>951</v>
      </c>
    </row>
    <row r="5" spans="2:6">
      <c r="B5" s="62">
        <f t="shared" si="0"/>
        <v>3</v>
      </c>
      <c r="C5" t="s">
        <v>246</v>
      </c>
      <c r="E5" s="60"/>
    </row>
    <row r="6" spans="2:6">
      <c r="B6" s="62">
        <f t="shared" si="0"/>
        <v>4</v>
      </c>
      <c r="C6" t="s">
        <v>950</v>
      </c>
      <c r="E6" s="60"/>
    </row>
    <row r="7" spans="2:6">
      <c r="B7" s="62">
        <f t="shared" si="0"/>
        <v>5</v>
      </c>
      <c r="C7" t="s">
        <v>247</v>
      </c>
      <c r="D7" s="59">
        <v>42051</v>
      </c>
      <c r="E7" s="60" t="s">
        <v>946</v>
      </c>
    </row>
    <row r="8" spans="2:6">
      <c r="B8" s="62">
        <f t="shared" si="0"/>
        <v>6</v>
      </c>
      <c r="C8" t="s">
        <v>248</v>
      </c>
      <c r="E8" s="60"/>
    </row>
    <row r="9" spans="2:6">
      <c r="B9" s="62">
        <f t="shared" si="0"/>
        <v>7</v>
      </c>
      <c r="C9" t="s">
        <v>12</v>
      </c>
      <c r="F9" t="s">
        <v>947</v>
      </c>
    </row>
    <row r="10" spans="2:6">
      <c r="B10" s="62">
        <f t="shared" si="0"/>
        <v>8</v>
      </c>
      <c r="C10" t="s">
        <v>69</v>
      </c>
      <c r="D10" s="59">
        <v>42051</v>
      </c>
      <c r="E10" s="60" t="s">
        <v>946</v>
      </c>
    </row>
    <row r="11" spans="2:6">
      <c r="B11" s="62">
        <f t="shared" si="0"/>
        <v>9</v>
      </c>
      <c r="C11" t="s">
        <v>68</v>
      </c>
      <c r="D11" s="59">
        <v>42051</v>
      </c>
      <c r="E11" s="60" t="s">
        <v>946</v>
      </c>
    </row>
    <row r="12" spans="2:6">
      <c r="B12" s="62">
        <f t="shared" si="0"/>
        <v>10</v>
      </c>
      <c r="C12" t="s">
        <v>71</v>
      </c>
      <c r="D12" s="59">
        <v>42051</v>
      </c>
      <c r="E12" s="60" t="s">
        <v>946</v>
      </c>
    </row>
    <row r="13" spans="2:6">
      <c r="B13" s="62">
        <f t="shared" si="0"/>
        <v>11</v>
      </c>
      <c r="C13" t="s">
        <v>65</v>
      </c>
      <c r="D13" s="59">
        <v>42051</v>
      </c>
      <c r="E13" s="60" t="s">
        <v>946</v>
      </c>
      <c r="F13" t="s">
        <v>948</v>
      </c>
    </row>
    <row r="14" spans="2:6">
      <c r="B14" s="62">
        <f t="shared" si="0"/>
        <v>12</v>
      </c>
      <c r="C14" t="s">
        <v>70</v>
      </c>
      <c r="D14" s="59">
        <v>42051</v>
      </c>
      <c r="E14" s="60" t="s">
        <v>946</v>
      </c>
    </row>
    <row r="15" spans="2:6">
      <c r="B15" s="62">
        <f t="shared" si="0"/>
        <v>13</v>
      </c>
      <c r="C15" t="s">
        <v>62</v>
      </c>
      <c r="D15" s="59">
        <v>42051</v>
      </c>
      <c r="E15" s="60" t="s">
        <v>946</v>
      </c>
    </row>
    <row r="16" spans="2:6">
      <c r="B16" s="62">
        <f t="shared" si="0"/>
        <v>14</v>
      </c>
      <c r="C16" t="s">
        <v>63</v>
      </c>
      <c r="D16" s="59">
        <v>42051</v>
      </c>
      <c r="E16" s="60" t="s">
        <v>946</v>
      </c>
    </row>
    <row r="17" spans="2:5">
      <c r="B17" s="62">
        <f>ROW()-2</f>
        <v>15</v>
      </c>
      <c r="C17" t="s">
        <v>72</v>
      </c>
      <c r="D17" s="59">
        <v>42051</v>
      </c>
      <c r="E17" s="60" t="s">
        <v>946</v>
      </c>
    </row>
    <row r="18" spans="2:5">
      <c r="B18" s="62">
        <f t="shared" si="0"/>
        <v>16</v>
      </c>
      <c r="C18" t="s">
        <v>66</v>
      </c>
      <c r="D18" s="59">
        <v>42051</v>
      </c>
      <c r="E18" s="60" t="s">
        <v>946</v>
      </c>
    </row>
    <row r="19" spans="2:5">
      <c r="B19" s="62">
        <f t="shared" si="0"/>
        <v>17</v>
      </c>
      <c r="C19" t="s">
        <v>64</v>
      </c>
      <c r="D19" s="59">
        <v>42051</v>
      </c>
      <c r="E19" s="60" t="s">
        <v>946</v>
      </c>
    </row>
    <row r="20" spans="2:5">
      <c r="B20" s="62">
        <f t="shared" si="0"/>
        <v>18</v>
      </c>
      <c r="C20" t="s">
        <v>67</v>
      </c>
      <c r="D20" s="59">
        <v>42051</v>
      </c>
      <c r="E20" s="60" t="s">
        <v>946</v>
      </c>
    </row>
    <row r="21" spans="2:5">
      <c r="B21" s="62">
        <f t="shared" si="0"/>
        <v>19</v>
      </c>
      <c r="C21" t="s">
        <v>61</v>
      </c>
      <c r="D21" s="61"/>
    </row>
    <row r="22" spans="2:5">
      <c r="B22" s="62">
        <f t="shared" si="0"/>
        <v>20</v>
      </c>
      <c r="C22" t="s">
        <v>949</v>
      </c>
    </row>
    <row r="23" spans="2:5">
      <c r="B23" s="62">
        <f t="shared" si="0"/>
        <v>21</v>
      </c>
      <c r="C23" t="s">
        <v>956</v>
      </c>
    </row>
    <row r="24" spans="2:5">
      <c r="B24" s="62">
        <f t="shared" si="0"/>
        <v>22</v>
      </c>
    </row>
    <row r="25" spans="2:5">
      <c r="B25" s="62">
        <f t="shared" si="0"/>
        <v>23</v>
      </c>
      <c r="D25" s="61"/>
    </row>
    <row r="26" spans="2:5">
      <c r="B26" s="62">
        <f t="shared" si="0"/>
        <v>24</v>
      </c>
      <c r="D26" s="61"/>
    </row>
    <row r="27" spans="2:5">
      <c r="B27" s="62">
        <f t="shared" si="0"/>
        <v>25</v>
      </c>
      <c r="D27" s="61"/>
    </row>
    <row r="28" spans="2:5">
      <c r="B28" s="62">
        <f t="shared" si="0"/>
        <v>26</v>
      </c>
    </row>
    <row r="29" spans="2:5">
      <c r="B29" s="62">
        <f t="shared" si="0"/>
        <v>27</v>
      </c>
    </row>
    <row r="30" spans="2:5">
      <c r="B30" s="62">
        <f t="shared" si="0"/>
        <v>28</v>
      </c>
    </row>
    <row r="31" spans="2:5">
      <c r="B31" s="62">
        <f t="shared" si="0"/>
        <v>29</v>
      </c>
    </row>
    <row r="32" spans="2:5">
      <c r="B32" s="62">
        <f t="shared" si="0"/>
        <v>30</v>
      </c>
    </row>
    <row r="33" spans="2:2">
      <c r="B33" s="62">
        <f t="shared" si="0"/>
        <v>31</v>
      </c>
    </row>
    <row r="34" spans="2:2">
      <c r="B34" s="62">
        <f t="shared" si="0"/>
        <v>32</v>
      </c>
    </row>
    <row r="35" spans="2:2">
      <c r="B35" s="62">
        <f t="shared" si="0"/>
        <v>33</v>
      </c>
    </row>
    <row r="36" spans="2:2">
      <c r="B36" s="62">
        <f t="shared" si="0"/>
        <v>34</v>
      </c>
    </row>
    <row r="37" spans="2:2">
      <c r="B37" s="62">
        <f t="shared" si="0"/>
        <v>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5"/>
  <dimension ref="C1:F14"/>
  <sheetViews>
    <sheetView zoomScaleNormal="100" zoomScaleSheetLayoutView="90" workbookViewId="0">
      <selection activeCell="D15" sqref="D15"/>
    </sheetView>
  </sheetViews>
  <sheetFormatPr defaultRowHeight="15"/>
  <cols>
    <col min="1" max="1" width="4" style="1" customWidth="1"/>
    <col min="2" max="2" width="4.28515625" style="1" customWidth="1"/>
    <col min="3" max="3" width="28.140625" style="1" customWidth="1"/>
    <col min="4" max="4" width="73.42578125" style="1" customWidth="1"/>
    <col min="5" max="5" width="55.140625" style="1" customWidth="1"/>
    <col min="6" max="6" width="61.42578125" style="1" customWidth="1"/>
    <col min="7" max="16384" width="9.140625" style="1"/>
  </cols>
  <sheetData>
    <row r="1" spans="3:6" ht="15.75" thickBot="1"/>
    <row r="2" spans="3:6" ht="19.5" thickBot="1">
      <c r="C2" s="2" t="s">
        <v>0</v>
      </c>
      <c r="D2" s="56" t="str">
        <f>[1]MLIST!$B$64</f>
        <v>Lighting Controls Interior</v>
      </c>
      <c r="E2" s="3"/>
      <c r="F2" s="4"/>
    </row>
    <row r="3" spans="3:6">
      <c r="C3" s="5" t="s">
        <v>1</v>
      </c>
      <c r="D3" s="5" t="s">
        <v>2</v>
      </c>
      <c r="E3" s="5" t="s">
        <v>3</v>
      </c>
      <c r="F3" s="5" t="s">
        <v>4</v>
      </c>
    </row>
    <row r="4" spans="3:6" ht="60">
      <c r="C4" s="6" t="s">
        <v>5</v>
      </c>
      <c r="D4" s="7" t="s">
        <v>953</v>
      </c>
      <c r="E4" s="8"/>
      <c r="F4" s="9" t="s">
        <v>965</v>
      </c>
    </row>
    <row r="5" spans="3:6" ht="45">
      <c r="C5" s="6" t="s">
        <v>6</v>
      </c>
      <c r="D5" s="10" t="s">
        <v>966</v>
      </c>
      <c r="E5" s="11"/>
      <c r="F5" s="9" t="s">
        <v>967</v>
      </c>
    </row>
    <row r="6" spans="3:6" ht="30">
      <c r="C6" s="6" t="s">
        <v>53</v>
      </c>
      <c r="D6" s="10" t="s">
        <v>961</v>
      </c>
      <c r="E6" s="11" t="s">
        <v>962</v>
      </c>
      <c r="F6" s="9" t="s">
        <v>952</v>
      </c>
    </row>
    <row r="7" spans="3:6" ht="60">
      <c r="C7" s="6" t="s">
        <v>7</v>
      </c>
      <c r="D7" s="10" t="s">
        <v>970</v>
      </c>
      <c r="E7" s="10"/>
      <c r="F7" s="9" t="s">
        <v>964</v>
      </c>
    </row>
    <row r="8" spans="3:6" ht="27" customHeight="1">
      <c r="C8" s="6" t="s">
        <v>8</v>
      </c>
      <c r="D8" s="10" t="s">
        <v>963</v>
      </c>
      <c r="E8" s="10"/>
      <c r="F8" s="9" t="s">
        <v>971</v>
      </c>
    </row>
    <row r="9" spans="3:6" ht="27" customHeight="1">
      <c r="C9" s="6" t="s">
        <v>54</v>
      </c>
      <c r="D9" s="10" t="s">
        <v>954</v>
      </c>
      <c r="E9" s="12"/>
      <c r="F9" s="9" t="s">
        <v>971</v>
      </c>
    </row>
    <row r="10" spans="3:6" ht="27" customHeight="1">
      <c r="C10" s="6" t="s">
        <v>9</v>
      </c>
      <c r="D10" s="10" t="s">
        <v>955</v>
      </c>
      <c r="E10" s="12"/>
      <c r="F10" s="9" t="s">
        <v>972</v>
      </c>
    </row>
    <row r="11" spans="3:6" ht="27" customHeight="1">
      <c r="C11" s="6" t="s">
        <v>10</v>
      </c>
      <c r="D11" s="10" t="s">
        <v>957</v>
      </c>
      <c r="E11" s="10"/>
      <c r="F11" s="9" t="s">
        <v>973</v>
      </c>
    </row>
    <row r="12" spans="3:6" ht="27" customHeight="1">
      <c r="C12" s="6" t="s">
        <v>11</v>
      </c>
      <c r="D12" s="12" t="s">
        <v>958</v>
      </c>
      <c r="E12" s="12"/>
      <c r="F12" s="9"/>
    </row>
    <row r="13" spans="3:6" ht="105">
      <c r="C13" s="6" t="s">
        <v>12</v>
      </c>
      <c r="D13" s="12" t="s">
        <v>968</v>
      </c>
      <c r="E13" s="13" t="s">
        <v>969</v>
      </c>
      <c r="F13" s="9"/>
    </row>
    <row r="14" spans="3:6">
      <c r="C14" s="6" t="s">
        <v>13</v>
      </c>
      <c r="D14" s="12" t="s">
        <v>960</v>
      </c>
      <c r="E14" s="12" t="s">
        <v>959</v>
      </c>
      <c r="F14" s="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1"/>
  <dimension ref="A1:Z251"/>
  <sheetViews>
    <sheetView workbookViewId="0">
      <selection activeCell="X91" sqref="X91"/>
    </sheetView>
  </sheetViews>
  <sheetFormatPr defaultRowHeight="12.75"/>
  <cols>
    <col min="1" max="1" width="32.140625" customWidth="1"/>
    <col min="2" max="2" width="21" customWidth="1"/>
    <col min="3" max="3" width="19.140625" customWidth="1"/>
    <col min="4" max="4" width="55" customWidth="1"/>
    <col min="5" max="5" width="11" customWidth="1"/>
    <col min="6" max="24" width="10.42578125" bestFit="1" customWidth="1"/>
  </cols>
  <sheetData>
    <row r="1" spans="1:25">
      <c r="A1" s="63" t="s">
        <v>73</v>
      </c>
      <c r="B1" s="345" t="s">
        <v>796</v>
      </c>
      <c r="C1" s="346"/>
      <c r="D1" s="346"/>
      <c r="E1" s="346"/>
      <c r="F1" s="346"/>
      <c r="G1" s="346"/>
      <c r="H1" s="346"/>
      <c r="I1" s="346"/>
      <c r="J1" s="346"/>
      <c r="K1" s="346"/>
      <c r="L1" s="346"/>
      <c r="M1" s="346"/>
      <c r="N1" s="346"/>
      <c r="O1" s="346"/>
      <c r="P1" s="346"/>
      <c r="Q1" s="346"/>
      <c r="R1" s="346"/>
      <c r="S1" s="347"/>
      <c r="T1" s="64"/>
      <c r="U1" s="64"/>
      <c r="V1" s="64"/>
      <c r="W1" s="64"/>
      <c r="X1" s="23"/>
    </row>
    <row r="2" spans="1:25">
      <c r="A2" s="65"/>
      <c r="B2" s="348"/>
      <c r="C2" s="349"/>
      <c r="D2" s="349"/>
      <c r="E2" s="349"/>
      <c r="F2" s="349"/>
      <c r="G2" s="349"/>
      <c r="H2" s="349"/>
      <c r="I2" s="349"/>
      <c r="J2" s="349"/>
      <c r="K2" s="349"/>
      <c r="L2" s="349"/>
      <c r="M2" s="349"/>
      <c r="N2" s="349"/>
      <c r="O2" s="349"/>
      <c r="P2" s="349"/>
      <c r="Q2" s="349"/>
      <c r="R2" s="349"/>
      <c r="S2" s="350"/>
      <c r="T2" s="66"/>
      <c r="U2" s="66"/>
      <c r="V2" s="66"/>
      <c r="W2" s="66"/>
      <c r="X2" s="23"/>
    </row>
    <row r="3" spans="1:25">
      <c r="A3" s="65"/>
      <c r="B3" s="348"/>
      <c r="C3" s="349"/>
      <c r="D3" s="349"/>
      <c r="E3" s="349"/>
      <c r="F3" s="349"/>
      <c r="G3" s="349"/>
      <c r="H3" s="349"/>
      <c r="I3" s="349"/>
      <c r="J3" s="349"/>
      <c r="K3" s="349"/>
      <c r="L3" s="349"/>
      <c r="M3" s="349"/>
      <c r="N3" s="349"/>
      <c r="O3" s="349"/>
      <c r="P3" s="349"/>
      <c r="Q3" s="349"/>
      <c r="R3" s="349"/>
      <c r="S3" s="350"/>
      <c r="T3" s="66"/>
      <c r="U3" s="66"/>
      <c r="V3" s="66"/>
      <c r="W3" s="66"/>
      <c r="X3" s="23"/>
    </row>
    <row r="4" spans="1:25">
      <c r="A4" s="65"/>
      <c r="B4" s="348"/>
      <c r="C4" s="349"/>
      <c r="D4" s="349"/>
      <c r="E4" s="349"/>
      <c r="F4" s="349"/>
      <c r="G4" s="349"/>
      <c r="H4" s="349"/>
      <c r="I4" s="349"/>
      <c r="J4" s="349"/>
      <c r="K4" s="349"/>
      <c r="L4" s="349"/>
      <c r="M4" s="349"/>
      <c r="N4" s="349"/>
      <c r="O4" s="349"/>
      <c r="P4" s="349"/>
      <c r="Q4" s="349"/>
      <c r="R4" s="349"/>
      <c r="S4" s="350"/>
      <c r="T4" s="66"/>
      <c r="U4" s="66"/>
      <c r="V4" s="66"/>
      <c r="W4" s="66"/>
      <c r="X4" s="23"/>
    </row>
    <row r="5" spans="1:25">
      <c r="A5" s="67" t="s">
        <v>74</v>
      </c>
      <c r="B5" s="348"/>
      <c r="C5" s="349"/>
      <c r="D5" s="351"/>
      <c r="E5" s="351"/>
      <c r="F5" s="351"/>
      <c r="G5" s="351"/>
      <c r="H5" s="351"/>
      <c r="I5" s="351"/>
      <c r="J5" s="351"/>
      <c r="K5" s="351"/>
      <c r="L5" s="351"/>
      <c r="M5" s="351"/>
      <c r="N5" s="351"/>
      <c r="O5" s="351"/>
      <c r="P5" s="351"/>
      <c r="Q5" s="351"/>
      <c r="R5" s="351"/>
      <c r="S5" s="352"/>
      <c r="T5" s="66"/>
      <c r="U5" s="66"/>
      <c r="V5" s="66"/>
      <c r="W5" s="66"/>
      <c r="X5" s="23"/>
    </row>
    <row r="6" spans="1:25">
      <c r="A6" s="68" t="s">
        <v>75</v>
      </c>
      <c r="B6" s="69"/>
      <c r="C6" s="69"/>
      <c r="D6" s="70"/>
      <c r="E6" s="71"/>
      <c r="F6" s="71"/>
      <c r="G6" s="71"/>
      <c r="H6" s="71"/>
      <c r="I6" s="71"/>
      <c r="J6" s="71"/>
      <c r="K6" s="71"/>
      <c r="L6" s="71"/>
      <c r="M6" s="71"/>
      <c r="N6" s="71"/>
      <c r="O6" s="71"/>
      <c r="P6" s="71"/>
      <c r="Q6" s="71"/>
      <c r="R6" s="71"/>
      <c r="S6" s="72"/>
      <c r="T6" s="66"/>
      <c r="U6" s="66"/>
      <c r="V6" s="66"/>
      <c r="W6" s="66"/>
      <c r="X6" s="23"/>
    </row>
    <row r="7" spans="1:25">
      <c r="A7" s="294"/>
      <c r="B7" s="73" t="s">
        <v>76</v>
      </c>
      <c r="C7" s="74" t="s">
        <v>41</v>
      </c>
      <c r="D7" s="74" t="s">
        <v>41</v>
      </c>
      <c r="E7" s="23"/>
      <c r="F7" s="23"/>
      <c r="G7" s="23"/>
      <c r="H7" s="23"/>
      <c r="I7" s="23"/>
      <c r="J7" s="23"/>
      <c r="K7" s="23"/>
      <c r="L7" s="23"/>
      <c r="M7" s="23"/>
      <c r="N7" s="23"/>
      <c r="O7" s="23"/>
      <c r="P7" s="23"/>
      <c r="Q7" s="23"/>
      <c r="R7" s="23"/>
      <c r="S7" s="23"/>
      <c r="T7" s="23"/>
      <c r="U7" s="23"/>
      <c r="V7" s="23"/>
      <c r="W7" s="23"/>
      <c r="X7" s="23"/>
    </row>
    <row r="8" spans="1:25">
      <c r="A8" s="295" t="s">
        <v>776</v>
      </c>
      <c r="B8" s="73" t="s">
        <v>77</v>
      </c>
      <c r="C8" s="74" t="str">
        <f>[1]MLIST!$D$64</f>
        <v>Lighting Controls Interior-New</v>
      </c>
      <c r="D8" s="74" t="s">
        <v>78</v>
      </c>
      <c r="E8" s="75"/>
      <c r="F8" s="296" t="s">
        <v>777</v>
      </c>
      <c r="G8" s="23"/>
      <c r="H8" s="23"/>
      <c r="I8" s="23"/>
      <c r="J8" s="23"/>
      <c r="K8" s="23"/>
      <c r="L8" s="23"/>
      <c r="M8" s="23"/>
      <c r="N8" s="23"/>
      <c r="O8" s="23"/>
      <c r="P8" s="23"/>
      <c r="Q8" s="23"/>
      <c r="R8" s="23"/>
      <c r="S8" s="23"/>
      <c r="T8" s="23"/>
      <c r="U8" s="23"/>
      <c r="V8" s="23"/>
      <c r="W8" s="23"/>
      <c r="X8" s="23"/>
    </row>
    <row r="9" spans="1:25">
      <c r="A9" s="295" t="str">
        <f>INDEX([1]ACHIEV!$A$19:$B$100,MATCH(C8,[1]ACHIEV!$B$19:$B$100,0),1)</f>
        <v>Lighting</v>
      </c>
      <c r="B9" s="76" t="s">
        <v>79</v>
      </c>
      <c r="C9" s="74">
        <f>[1]FILES!$H$4</f>
        <v>2035</v>
      </c>
      <c r="D9" s="74"/>
      <c r="E9" s="77"/>
      <c r="F9" s="23"/>
      <c r="G9" s="23"/>
      <c r="H9" s="23"/>
      <c r="I9" s="23"/>
      <c r="J9" s="23"/>
      <c r="K9" s="23"/>
      <c r="L9" s="23"/>
      <c r="M9" s="23"/>
      <c r="N9" s="23"/>
      <c r="O9" s="23"/>
      <c r="P9" s="23"/>
      <c r="Q9" s="23"/>
      <c r="R9" s="23"/>
      <c r="S9" s="23"/>
      <c r="T9" s="23"/>
      <c r="U9" s="23"/>
      <c r="V9" s="23"/>
      <c r="W9" s="23"/>
      <c r="X9" s="23"/>
    </row>
    <row r="10" spans="1:25">
      <c r="A10" s="297"/>
      <c r="B10" s="73" t="s">
        <v>216</v>
      </c>
      <c r="C10" s="115">
        <f>X206</f>
        <v>11.300803980987574</v>
      </c>
      <c r="D10" s="23"/>
      <c r="E10" s="23">
        <v>1</v>
      </c>
      <c r="F10" s="23">
        <f>E10+1</f>
        <v>2</v>
      </c>
      <c r="G10" s="23">
        <f t="shared" ref="G10:V11" si="0">F10+1</f>
        <v>3</v>
      </c>
      <c r="H10" s="23">
        <f t="shared" si="0"/>
        <v>4</v>
      </c>
      <c r="I10" s="23">
        <f t="shared" si="0"/>
        <v>5</v>
      </c>
      <c r="J10" s="23">
        <f t="shared" si="0"/>
        <v>6</v>
      </c>
      <c r="K10" s="23">
        <f t="shared" si="0"/>
        <v>7</v>
      </c>
      <c r="L10" s="23">
        <f t="shared" si="0"/>
        <v>8</v>
      </c>
      <c r="M10" s="23">
        <f t="shared" si="0"/>
        <v>9</v>
      </c>
      <c r="N10" s="23">
        <f t="shared" si="0"/>
        <v>10</v>
      </c>
      <c r="O10" s="23">
        <f t="shared" si="0"/>
        <v>11</v>
      </c>
      <c r="P10" s="23">
        <f t="shared" si="0"/>
        <v>12</v>
      </c>
      <c r="Q10" s="23">
        <f t="shared" si="0"/>
        <v>13</v>
      </c>
      <c r="R10" s="23">
        <f t="shared" si="0"/>
        <v>14</v>
      </c>
      <c r="S10" s="23">
        <f t="shared" si="0"/>
        <v>15</v>
      </c>
      <c r="T10" s="23">
        <f t="shared" si="0"/>
        <v>16</v>
      </c>
      <c r="U10" s="23">
        <f t="shared" si="0"/>
        <v>17</v>
      </c>
      <c r="V10" s="23">
        <f t="shared" si="0"/>
        <v>18</v>
      </c>
      <c r="W10" s="23">
        <f>V10+1</f>
        <v>19</v>
      </c>
      <c r="X10" s="23">
        <f>W10+1</f>
        <v>20</v>
      </c>
    </row>
    <row r="11" spans="1:25" ht="15">
      <c r="A11" s="78" t="s">
        <v>217</v>
      </c>
      <c r="B11" s="79"/>
      <c r="C11" s="73"/>
      <c r="D11" s="73"/>
      <c r="E11" s="73">
        <f>C9-20+1</f>
        <v>2016</v>
      </c>
      <c r="F11" s="73">
        <f>E11+1</f>
        <v>2017</v>
      </c>
      <c r="G11" s="73">
        <f t="shared" si="0"/>
        <v>2018</v>
      </c>
      <c r="H11" s="73">
        <f t="shared" si="0"/>
        <v>2019</v>
      </c>
      <c r="I11" s="73">
        <f t="shared" si="0"/>
        <v>2020</v>
      </c>
      <c r="J11" s="73">
        <f t="shared" si="0"/>
        <v>2021</v>
      </c>
      <c r="K11" s="73">
        <f t="shared" si="0"/>
        <v>2022</v>
      </c>
      <c r="L11" s="73">
        <f t="shared" si="0"/>
        <v>2023</v>
      </c>
      <c r="M11" s="73">
        <f t="shared" si="0"/>
        <v>2024</v>
      </c>
      <c r="N11" s="73">
        <f t="shared" si="0"/>
        <v>2025</v>
      </c>
      <c r="O11" s="73">
        <f t="shared" si="0"/>
        <v>2026</v>
      </c>
      <c r="P11" s="73">
        <f t="shared" si="0"/>
        <v>2027</v>
      </c>
      <c r="Q11" s="73">
        <f t="shared" si="0"/>
        <v>2028</v>
      </c>
      <c r="R11" s="73">
        <f t="shared" si="0"/>
        <v>2029</v>
      </c>
      <c r="S11" s="73">
        <f t="shared" si="0"/>
        <v>2030</v>
      </c>
      <c r="T11" s="73">
        <f t="shared" si="0"/>
        <v>2031</v>
      </c>
      <c r="U11" s="73">
        <f t="shared" si="0"/>
        <v>2032</v>
      </c>
      <c r="V11" s="73">
        <f t="shared" si="0"/>
        <v>2033</v>
      </c>
      <c r="W11" s="73">
        <f>V11+1</f>
        <v>2034</v>
      </c>
      <c r="X11" s="73">
        <f>W11+1</f>
        <v>2035</v>
      </c>
      <c r="Y11" s="80" t="s">
        <v>80</v>
      </c>
    </row>
    <row r="12" spans="1:25">
      <c r="A12" s="73"/>
      <c r="B12" s="73"/>
      <c r="C12" s="73"/>
      <c r="D12" s="73"/>
      <c r="E12" s="73" t="str">
        <f>CONCATENATE("FLOOR_",E11)</f>
        <v>FLOOR_2016</v>
      </c>
      <c r="F12" s="73" t="str">
        <f t="shared" ref="F12:X12" si="1">CONCATENATE("FLOOR_",F11)</f>
        <v>FLOOR_2017</v>
      </c>
      <c r="G12" s="73" t="str">
        <f t="shared" si="1"/>
        <v>FLOOR_2018</v>
      </c>
      <c r="H12" s="73" t="str">
        <f t="shared" si="1"/>
        <v>FLOOR_2019</v>
      </c>
      <c r="I12" s="73" t="str">
        <f t="shared" si="1"/>
        <v>FLOOR_2020</v>
      </c>
      <c r="J12" s="73" t="str">
        <f t="shared" si="1"/>
        <v>FLOOR_2021</v>
      </c>
      <c r="K12" s="73" t="str">
        <f t="shared" si="1"/>
        <v>FLOOR_2022</v>
      </c>
      <c r="L12" s="73" t="str">
        <f t="shared" si="1"/>
        <v>FLOOR_2023</v>
      </c>
      <c r="M12" s="73" t="str">
        <f t="shared" si="1"/>
        <v>FLOOR_2024</v>
      </c>
      <c r="N12" s="73" t="str">
        <f t="shared" si="1"/>
        <v>FLOOR_2025</v>
      </c>
      <c r="O12" s="73" t="str">
        <f t="shared" si="1"/>
        <v>FLOOR_2026</v>
      </c>
      <c r="P12" s="73" t="str">
        <f t="shared" si="1"/>
        <v>FLOOR_2027</v>
      </c>
      <c r="Q12" s="73" t="str">
        <f t="shared" si="1"/>
        <v>FLOOR_2028</v>
      </c>
      <c r="R12" s="73" t="str">
        <f t="shared" si="1"/>
        <v>FLOOR_2029</v>
      </c>
      <c r="S12" s="73" t="str">
        <f t="shared" si="1"/>
        <v>FLOOR_2030</v>
      </c>
      <c r="T12" s="73" t="str">
        <f t="shared" si="1"/>
        <v>FLOOR_2031</v>
      </c>
      <c r="U12" s="73" t="str">
        <f t="shared" si="1"/>
        <v>FLOOR_2032</v>
      </c>
      <c r="V12" s="73" t="str">
        <f t="shared" si="1"/>
        <v>FLOOR_2033</v>
      </c>
      <c r="W12" s="73" t="str">
        <f t="shared" si="1"/>
        <v>FLOOR_2034</v>
      </c>
      <c r="X12" s="73" t="str">
        <f t="shared" si="1"/>
        <v>FLOOR_2035</v>
      </c>
      <c r="Y12" s="81">
        <v>0.85</v>
      </c>
    </row>
    <row r="13" spans="1:25">
      <c r="A13" s="23"/>
      <c r="B13" s="23" t="s">
        <v>778</v>
      </c>
      <c r="C13" s="23" t="s">
        <v>42</v>
      </c>
      <c r="D13" s="23"/>
      <c r="E13" s="293">
        <f>'[3]Com Forecast (Base Case)'!AJ169</f>
        <v>7.6709643450757197</v>
      </c>
      <c r="F13" s="293">
        <f>'[3]Com Forecast (Base Case)'!AK169</f>
        <v>5.8445811883759733</v>
      </c>
      <c r="G13" s="293">
        <f>'[3]Com Forecast (Base Case)'!AL169</f>
        <v>5.7786062646387562</v>
      </c>
      <c r="H13" s="293">
        <f>'[3]Com Forecast (Base Case)'!AM169</f>
        <v>6.7569913347908033</v>
      </c>
      <c r="I13" s="293">
        <f>'[3]Com Forecast (Base Case)'!AN169</f>
        <v>6.5132026775878771</v>
      </c>
      <c r="J13" s="293">
        <f>'[3]Com Forecast (Base Case)'!AO169</f>
        <v>5.3307390281831957</v>
      </c>
      <c r="K13" s="293">
        <f>'[3]Com Forecast (Base Case)'!AP169</f>
        <v>6.7812586764082141</v>
      </c>
      <c r="L13" s="293">
        <f>'[3]Com Forecast (Base Case)'!AQ169</f>
        <v>5.9125558810655248</v>
      </c>
      <c r="M13" s="293">
        <f>'[3]Com Forecast (Base Case)'!AR169</f>
        <v>5.7430372053626932</v>
      </c>
      <c r="N13" s="293">
        <f>'[3]Com Forecast (Base Case)'!AS169</f>
        <v>6.4749633493176253</v>
      </c>
      <c r="O13" s="293">
        <f>'[3]Com Forecast (Base Case)'!AT169</f>
        <v>6.4768884623702654</v>
      </c>
      <c r="P13" s="293">
        <f>'[3]Com Forecast (Base Case)'!AU169</f>
        <v>7.0792733845003442</v>
      </c>
      <c r="Q13" s="293">
        <f>'[3]Com Forecast (Base Case)'!AV169</f>
        <v>7.7467406337154241</v>
      </c>
      <c r="R13" s="293">
        <f>'[3]Com Forecast (Base Case)'!AW169</f>
        <v>7.066522225231517</v>
      </c>
      <c r="S13" s="293">
        <f>'[3]Com Forecast (Base Case)'!AX169</f>
        <v>7.6743390482001148</v>
      </c>
      <c r="T13" s="293">
        <f>'[3]Com Forecast (Base Case)'!AY169</f>
        <v>7.4998921551718771</v>
      </c>
      <c r="U13" s="293">
        <f>'[3]Com Forecast (Base Case)'!AZ169</f>
        <v>7.3752104129889053</v>
      </c>
      <c r="V13" s="293">
        <f>'[3]Com Forecast (Base Case)'!BA169</f>
        <v>6.9196686323422805</v>
      </c>
      <c r="W13" s="293">
        <f>'[3]Com Forecast (Base Case)'!BB169</f>
        <v>6.8250867342701973</v>
      </c>
      <c r="X13" s="293">
        <f>'[3]Com Forecast (Base Case)'!BC169</f>
        <v>7.155166137670026</v>
      </c>
    </row>
    <row r="14" spans="1:25">
      <c r="A14" s="23"/>
      <c r="B14" s="23" t="s">
        <v>778</v>
      </c>
      <c r="C14" s="23" t="s">
        <v>507</v>
      </c>
      <c r="D14" s="23"/>
      <c r="E14" s="293">
        <f>'[3]Com Forecast (Base Case)'!AJ170</f>
        <v>6.2206529318993491</v>
      </c>
      <c r="F14" s="293">
        <f>'[3]Com Forecast (Base Case)'!AK170</f>
        <v>4.542846161497156</v>
      </c>
      <c r="G14" s="293">
        <f>'[3]Com Forecast (Base Case)'!AL170</f>
        <v>4.6059317559046846</v>
      </c>
      <c r="H14" s="293">
        <f>'[3]Com Forecast (Base Case)'!AM170</f>
        <v>5.4476737427600774</v>
      </c>
      <c r="I14" s="293">
        <f>'[3]Com Forecast (Base Case)'!AN170</f>
        <v>5.1885111398088561</v>
      </c>
      <c r="J14" s="293">
        <f>'[3]Com Forecast (Base Case)'!AO170</f>
        <v>4.0145299173220872</v>
      </c>
      <c r="K14" s="293">
        <f>'[3]Com Forecast (Base Case)'!AP170</f>
        <v>5.5011060229022171</v>
      </c>
      <c r="L14" s="293">
        <f>'[3]Com Forecast (Base Case)'!AQ170</f>
        <v>4.7891535542041366</v>
      </c>
      <c r="M14" s="293">
        <f>'[3]Com Forecast (Base Case)'!AR170</f>
        <v>4.5546393532661362</v>
      </c>
      <c r="N14" s="293">
        <f>'[3]Com Forecast (Base Case)'!AS170</f>
        <v>5.2546802254169016</v>
      </c>
      <c r="O14" s="293">
        <f>'[3]Com Forecast (Base Case)'!AT170</f>
        <v>5.2389049151289138</v>
      </c>
      <c r="P14" s="293">
        <f>'[3]Com Forecast (Base Case)'!AU170</f>
        <v>5.5995627147936453</v>
      </c>
      <c r="Q14" s="293">
        <f>'[3]Com Forecast (Base Case)'!AV170</f>
        <v>6.0203278772182118</v>
      </c>
      <c r="R14" s="293">
        <f>'[3]Com Forecast (Base Case)'!AW170</f>
        <v>5.6465526413902287</v>
      </c>
      <c r="S14" s="293">
        <f>'[3]Com Forecast (Base Case)'!AX170</f>
        <v>6.2397800785479332</v>
      </c>
      <c r="T14" s="293">
        <f>'[3]Com Forecast (Base Case)'!AY170</f>
        <v>5.9012435642527654</v>
      </c>
      <c r="U14" s="293">
        <f>'[3]Com Forecast (Base Case)'!AZ170</f>
        <v>6.0943331569017287</v>
      </c>
      <c r="V14" s="293">
        <f>'[3]Com Forecast (Base Case)'!BA170</f>
        <v>5.345021570191653</v>
      </c>
      <c r="W14" s="293">
        <f>'[3]Com Forecast (Base Case)'!BB170</f>
        <v>5.3268313942425971</v>
      </c>
      <c r="X14" s="293">
        <f>'[3]Com Forecast (Base Case)'!BC170</f>
        <v>5.7634868365391627</v>
      </c>
    </row>
    <row r="15" spans="1:25">
      <c r="A15" s="23"/>
      <c r="B15" s="23" t="s">
        <v>778</v>
      </c>
      <c r="C15" s="23" t="s">
        <v>508</v>
      </c>
      <c r="D15" s="23"/>
      <c r="E15" s="293">
        <f>'[3]Com Forecast (Base Case)'!AJ171</f>
        <v>1.6332296943717473</v>
      </c>
      <c r="F15" s="293">
        <f>'[3]Com Forecast (Base Case)'!AK171</f>
        <v>1.1955628738675157</v>
      </c>
      <c r="G15" s="293">
        <f>'[3]Com Forecast (Base Case)'!AL171</f>
        <v>1.220710933739293</v>
      </c>
      <c r="H15" s="293">
        <f>'[3]Com Forecast (Base Case)'!AM171</f>
        <v>1.4301259497297414</v>
      </c>
      <c r="I15" s="293">
        <f>'[3]Com Forecast (Base Case)'!AN171</f>
        <v>1.3734540512051432</v>
      </c>
      <c r="J15" s="293">
        <f>'[3]Com Forecast (Base Case)'!AO171</f>
        <v>1.0574509230318208</v>
      </c>
      <c r="K15" s="293">
        <f>'[3]Com Forecast (Base Case)'!AP171</f>
        <v>1.4444596938653851</v>
      </c>
      <c r="L15" s="293">
        <f>'[3]Com Forecast (Base Case)'!AQ171</f>
        <v>1.2623059662242972</v>
      </c>
      <c r="M15" s="293">
        <f>'[3]Com Forecast (Base Case)'!AR171</f>
        <v>1.1990900199752901</v>
      </c>
      <c r="N15" s="293">
        <f>'[3]Com Forecast (Base Case)'!AS171</f>
        <v>1.3736914788988992</v>
      </c>
      <c r="O15" s="293">
        <f>'[3]Com Forecast (Base Case)'!AT171</f>
        <v>1.3713324224875443</v>
      </c>
      <c r="P15" s="293">
        <f>'[3]Com Forecast (Base Case)'!AU171</f>
        <v>1.4688445379582</v>
      </c>
      <c r="Q15" s="293">
        <f>'[3]Com Forecast (Base Case)'!AV171</f>
        <v>1.5819174886533744</v>
      </c>
      <c r="R15" s="293">
        <f>'[3]Com Forecast (Base Case)'!AW171</f>
        <v>1.4784620252730432</v>
      </c>
      <c r="S15" s="293">
        <f>'[3]Com Forecast (Base Case)'!AX171</f>
        <v>1.6382921618839164</v>
      </c>
      <c r="T15" s="293">
        <f>'[3]Com Forecast (Base Case)'!AY171</f>
        <v>1.5432336210089839</v>
      </c>
      <c r="U15" s="293">
        <f>'[3]Com Forecast (Base Case)'!AZ171</f>
        <v>1.5835623031160777</v>
      </c>
      <c r="V15" s="293">
        <f>'[3]Com Forecast (Base Case)'!BA171</f>
        <v>1.4052536840315812</v>
      </c>
      <c r="W15" s="293">
        <f>'[3]Com Forecast (Base Case)'!BB171</f>
        <v>1.4006459436609391</v>
      </c>
      <c r="X15" s="293">
        <f>'[3]Com Forecast (Base Case)'!BC171</f>
        <v>1.5073673722190755</v>
      </c>
    </row>
    <row r="16" spans="1:25">
      <c r="A16" s="23"/>
      <c r="B16" s="23" t="s">
        <v>779</v>
      </c>
      <c r="C16" s="26" t="s">
        <v>780</v>
      </c>
      <c r="D16" s="23"/>
      <c r="E16" s="293">
        <f>'[3]Com Forecast (Base Case)'!AJ172</f>
        <v>1.7714677281626561</v>
      </c>
      <c r="F16" s="293">
        <f>'[3]Com Forecast (Base Case)'!AK172</f>
        <v>1.4611677130552545</v>
      </c>
      <c r="G16" s="293">
        <f>'[3]Com Forecast (Base Case)'!AL172</f>
        <v>0.88140621275150777</v>
      </c>
      <c r="H16" s="293">
        <f>'[3]Com Forecast (Base Case)'!AM172</f>
        <v>0.89440006334760958</v>
      </c>
      <c r="I16" s="293">
        <f>'[3]Com Forecast (Base Case)'!AN172</f>
        <v>0.83500381125677425</v>
      </c>
      <c r="J16" s="293">
        <f>'[3]Com Forecast (Base Case)'!AO172</f>
        <v>0.71760175491961953</v>
      </c>
      <c r="K16" s="293">
        <f>'[3]Com Forecast (Base Case)'!AP172</f>
        <v>0.71924782560348388</v>
      </c>
      <c r="L16" s="293">
        <f>'[3]Com Forecast (Base Case)'!AQ172</f>
        <v>0.69939408972985218</v>
      </c>
      <c r="M16" s="293">
        <f>'[3]Com Forecast (Base Case)'!AR172</f>
        <v>0.87821298996662112</v>
      </c>
      <c r="N16" s="293">
        <f>'[3]Com Forecast (Base Case)'!AS172</f>
        <v>1.0137928305373178</v>
      </c>
      <c r="O16" s="293">
        <f>'[3]Com Forecast (Base Case)'!AT172</f>
        <v>1.0767824860726645</v>
      </c>
      <c r="P16" s="293">
        <f>'[3]Com Forecast (Base Case)'!AU172</f>
        <v>1.5853497432697223</v>
      </c>
      <c r="Q16" s="293">
        <f>'[3]Com Forecast (Base Case)'!AV172</f>
        <v>1.7793849707111282</v>
      </c>
      <c r="R16" s="293">
        <f>'[3]Com Forecast (Base Case)'!AW172</f>
        <v>1.5803633186490462</v>
      </c>
      <c r="S16" s="293">
        <f>'[3]Com Forecast (Base Case)'!AX172</f>
        <v>1.5442737007274885</v>
      </c>
      <c r="T16" s="293">
        <f>'[3]Com Forecast (Base Case)'!AY172</f>
        <v>1.481175372938847</v>
      </c>
      <c r="U16" s="293">
        <f>'[3]Com Forecast (Base Case)'!AZ172</f>
        <v>1.2458109322354829</v>
      </c>
      <c r="V16" s="293">
        <f>'[3]Com Forecast (Base Case)'!BA172</f>
        <v>1.2657628981079043</v>
      </c>
      <c r="W16" s="293">
        <f>'[3]Com Forecast (Base Case)'!BB172</f>
        <v>1.1962577950164126</v>
      </c>
      <c r="X16" s="293">
        <f>'[3]Com Forecast (Base Case)'!BC172</f>
        <v>1.2979198580270377</v>
      </c>
    </row>
    <row r="17" spans="1:26">
      <c r="A17" s="23"/>
      <c r="B17" s="23" t="s">
        <v>779</v>
      </c>
      <c r="C17" s="26" t="s">
        <v>514</v>
      </c>
      <c r="D17" s="23"/>
      <c r="E17" s="293">
        <f>'[3]Com Forecast (Base Case)'!AJ173</f>
        <v>0.70842662766948028</v>
      </c>
      <c r="F17" s="293">
        <f>'[3]Com Forecast (Base Case)'!AK173</f>
        <v>0.58660746862062263</v>
      </c>
      <c r="G17" s="293">
        <f>'[3]Com Forecast (Base Case)'!AL173</f>
        <v>0.35937558380178963</v>
      </c>
      <c r="H17" s="293">
        <f>'[3]Com Forecast (Base Case)'!AM173</f>
        <v>0.36596840343902171</v>
      </c>
      <c r="I17" s="293">
        <f>'[3]Com Forecast (Base Case)'!AN173</f>
        <v>0.33845868154514597</v>
      </c>
      <c r="J17" s="293">
        <f>'[3]Com Forecast (Base Case)'!AO173</f>
        <v>0.28708419557021142</v>
      </c>
      <c r="K17" s="293">
        <f>'[3]Com Forecast (Base Case)'!AP173</f>
        <v>0.28774766224331255</v>
      </c>
      <c r="L17" s="293">
        <f>'[3]Com Forecast (Base Case)'!AQ173</f>
        <v>0.27857963561914861</v>
      </c>
      <c r="M17" s="293">
        <f>'[3]Com Forecast (Base Case)'!AR173</f>
        <v>0.35789330424639876</v>
      </c>
      <c r="N17" s="293">
        <f>'[3]Com Forecast (Base Case)'!AS173</f>
        <v>0.41890828313600759</v>
      </c>
      <c r="O17" s="293">
        <f>'[3]Com Forecast (Base Case)'!AT173</f>
        <v>0.44154414826227162</v>
      </c>
      <c r="P17" s="293">
        <f>'[3]Com Forecast (Base Case)'!AU173</f>
        <v>0.63926000302283448</v>
      </c>
      <c r="Q17" s="293">
        <f>'[3]Com Forecast (Base Case)'!AV173</f>
        <v>0.71563203107659956</v>
      </c>
      <c r="R17" s="293">
        <f>'[3]Com Forecast (Base Case)'!AW173</f>
        <v>0.63691886491345318</v>
      </c>
      <c r="S17" s="293">
        <f>'[3]Com Forecast (Base Case)'!AX173</f>
        <v>0.62470675174591317</v>
      </c>
      <c r="T17" s="293">
        <f>'[3]Com Forecast (Base Case)'!AY173</f>
        <v>0.59828842255931747</v>
      </c>
      <c r="U17" s="293">
        <f>'[3]Com Forecast (Base Case)'!AZ173</f>
        <v>0.50517538687931773</v>
      </c>
      <c r="V17" s="293">
        <f>'[3]Com Forecast (Base Case)'!BA173</f>
        <v>0.51168882070022992</v>
      </c>
      <c r="W17" s="293">
        <f>'[3]Com Forecast (Base Case)'!BB173</f>
        <v>0.48401159596512716</v>
      </c>
      <c r="X17" s="293">
        <f>'[3]Com Forecast (Base Case)'!BC173</f>
        <v>0.52291887587862884</v>
      </c>
    </row>
    <row r="18" spans="1:26">
      <c r="A18" s="23"/>
      <c r="B18" s="23" t="s">
        <v>779</v>
      </c>
      <c r="C18" s="26" t="s">
        <v>515</v>
      </c>
      <c r="D18" s="23"/>
      <c r="E18" s="293">
        <f>'[3]Com Forecast (Base Case)'!AJ174</f>
        <v>2.685222173458234</v>
      </c>
      <c r="F18" s="293">
        <f>'[3]Com Forecast (Base Case)'!AK174</f>
        <v>2.2080252254977228</v>
      </c>
      <c r="G18" s="293">
        <f>'[3]Com Forecast (Base Case)'!AL174</f>
        <v>1.3591539890535123</v>
      </c>
      <c r="H18" s="293">
        <f>'[3]Com Forecast (Base Case)'!AM174</f>
        <v>1.387013115859292</v>
      </c>
      <c r="I18" s="293">
        <f>'[3]Com Forecast (Base Case)'!AN174</f>
        <v>1.2799871562589868</v>
      </c>
      <c r="J18" s="293">
        <f>'[3]Com Forecast (Base Case)'!AO174</f>
        <v>1.0817727293619916</v>
      </c>
      <c r="K18" s="293">
        <f>'[3]Com Forecast (Base Case)'!AP174</f>
        <v>1.0708338695593143</v>
      </c>
      <c r="L18" s="293">
        <f>'[3]Com Forecast (Base Case)'!AQ174</f>
        <v>1.0393694117835526</v>
      </c>
      <c r="M18" s="293">
        <f>'[3]Com Forecast (Base Case)'!AR174</f>
        <v>1.3437310734853161</v>
      </c>
      <c r="N18" s="293">
        <f>'[3]Com Forecast (Base Case)'!AS174</f>
        <v>1.5816752162139682</v>
      </c>
      <c r="O18" s="293">
        <f>'[3]Com Forecast (Base Case)'!AT174</f>
        <v>1.6710959783741555</v>
      </c>
      <c r="P18" s="293">
        <f>'[3]Com Forecast (Base Case)'!AU174</f>
        <v>2.3992108554213711</v>
      </c>
      <c r="Q18" s="293">
        <f>'[3]Com Forecast (Base Case)'!AV174</f>
        <v>2.6967814387285296</v>
      </c>
      <c r="R18" s="293">
        <f>'[3]Com Forecast (Base Case)'!AW174</f>
        <v>2.3942552559500974</v>
      </c>
      <c r="S18" s="293">
        <f>'[3]Com Forecast (Base Case)'!AX174</f>
        <v>2.3547633467713882</v>
      </c>
      <c r="T18" s="293">
        <f>'[3]Com Forecast (Base Case)'!AY174</f>
        <v>2.2551106479769549</v>
      </c>
      <c r="U18" s="293">
        <f>'[3]Com Forecast (Base Case)'!AZ174</f>
        <v>1.9196806103268336</v>
      </c>
      <c r="V18" s="293">
        <f>'[3]Com Forecast (Base Case)'!BA174</f>
        <v>1.942465000501125</v>
      </c>
      <c r="W18" s="293">
        <f>'[3]Com Forecast (Base Case)'!BB174</f>
        <v>1.8298488750858264</v>
      </c>
      <c r="X18" s="293">
        <f>'[3]Com Forecast (Base Case)'!BC174</f>
        <v>1.9778574510364657</v>
      </c>
    </row>
    <row r="19" spans="1:26">
      <c r="A19" s="23"/>
      <c r="B19" s="23" t="s">
        <v>779</v>
      </c>
      <c r="C19" s="26" t="s">
        <v>516</v>
      </c>
      <c r="D19" s="23"/>
      <c r="E19" s="293">
        <f>'[3]Com Forecast (Base Case)'!AJ175</f>
        <v>0.84910214506398385</v>
      </c>
      <c r="F19" s="293">
        <f>'[3]Com Forecast (Base Case)'!AK175</f>
        <v>0.70064811872731381</v>
      </c>
      <c r="G19" s="293">
        <f>'[3]Com Forecast (Base Case)'!AL175</f>
        <v>0.43178006239049715</v>
      </c>
      <c r="H19" s="293">
        <f>'[3]Com Forecast (Base Case)'!AM175</f>
        <v>0.44012735181995644</v>
      </c>
      <c r="I19" s="293">
        <f>'[3]Com Forecast (Base Case)'!AN175</f>
        <v>0.40584341887676617</v>
      </c>
      <c r="J19" s="293">
        <f>'[3]Com Forecast (Base Case)'!AO175</f>
        <v>0.33624850362687214</v>
      </c>
      <c r="K19" s="293">
        <f>'[3]Com Forecast (Base Case)'!AP175</f>
        <v>0.33251543467738626</v>
      </c>
      <c r="L19" s="293">
        <f>'[3]Com Forecast (Base Case)'!AQ175</f>
        <v>0.32318019298869483</v>
      </c>
      <c r="M19" s="293">
        <f>'[3]Com Forecast (Base Case)'!AR175</f>
        <v>0.42890911334063764</v>
      </c>
      <c r="N19" s="293">
        <f>'[3]Com Forecast (Base Case)'!AS175</f>
        <v>0.50967397641016055</v>
      </c>
      <c r="O19" s="293">
        <f>'[3]Com Forecast (Base Case)'!AT175</f>
        <v>0.53839440950002659</v>
      </c>
      <c r="P19" s="293">
        <f>'[3]Com Forecast (Base Case)'!AU175</f>
        <v>0.76429793834246285</v>
      </c>
      <c r="Q19" s="293">
        <f>'[3]Com Forecast (Base Case)'!AV175</f>
        <v>0.85713969613488039</v>
      </c>
      <c r="R19" s="293">
        <f>'[3]Com Forecast (Base Case)'!AW175</f>
        <v>0.76184610338813785</v>
      </c>
      <c r="S19" s="293">
        <f>'[3]Com Forecast (Base Case)'!AX175</f>
        <v>0.75161033876797689</v>
      </c>
      <c r="T19" s="293">
        <f>'[3]Com Forecast (Base Case)'!AY175</f>
        <v>0.72057064909424318</v>
      </c>
      <c r="U19" s="293">
        <f>'[3]Com Forecast (Base Case)'!AZ175</f>
        <v>0.61484577013259167</v>
      </c>
      <c r="V19" s="293">
        <f>'[3]Com Forecast (Base Case)'!BA175</f>
        <v>0.62166581666664478</v>
      </c>
      <c r="W19" s="293">
        <f>'[3]Com Forecast (Base Case)'!BB175</f>
        <v>0.58677538185844502</v>
      </c>
      <c r="X19" s="293">
        <f>'[3]Com Forecast (Base Case)'!BC175</f>
        <v>0.63496697285736059</v>
      </c>
    </row>
    <row r="20" spans="1:26" ht="15">
      <c r="A20" s="23"/>
      <c r="B20" s="23" t="s">
        <v>781</v>
      </c>
      <c r="C20" s="298" t="s">
        <v>295</v>
      </c>
      <c r="D20" s="23"/>
      <c r="E20" s="293">
        <f>'[3]Com Forecast (Base Case)'!AJ176</f>
        <v>0.48926125880592852</v>
      </c>
      <c r="F20" s="293">
        <f>'[3]Com Forecast (Base Case)'!AK176</f>
        <v>1.0940167552161857</v>
      </c>
      <c r="G20" s="293">
        <f>'[3]Com Forecast (Base Case)'!AL176</f>
        <v>0.940750188375577</v>
      </c>
      <c r="H20" s="293">
        <f>'[3]Com Forecast (Base Case)'!AM176</f>
        <v>0.70886857787994673</v>
      </c>
      <c r="I20" s="293">
        <f>'[3]Com Forecast (Base Case)'!AN176</f>
        <v>0.73349151674011948</v>
      </c>
      <c r="J20" s="293">
        <f>'[3]Com Forecast (Base Case)'!AO176</f>
        <v>0.83756922123498756</v>
      </c>
      <c r="K20" s="293">
        <f>'[3]Com Forecast (Base Case)'!AP176</f>
        <v>0.97565225113808407</v>
      </c>
      <c r="L20" s="293">
        <f>'[3]Com Forecast (Base Case)'!AQ176</f>
        <v>1.4791722984048685</v>
      </c>
      <c r="M20" s="293">
        <f>'[3]Com Forecast (Base Case)'!AR176</f>
        <v>1.8398449550776736</v>
      </c>
      <c r="N20" s="293">
        <f>'[3]Com Forecast (Base Case)'!AS176</f>
        <v>1.6087260298130419</v>
      </c>
      <c r="O20" s="293">
        <f>'[3]Com Forecast (Base Case)'!AT176</f>
        <v>1.6309607955271292</v>
      </c>
      <c r="P20" s="293">
        <f>'[3]Com Forecast (Base Case)'!AU176</f>
        <v>1.7385212162905641</v>
      </c>
      <c r="Q20" s="293">
        <f>'[3]Com Forecast (Base Case)'!AV176</f>
        <v>1.7971183384542739</v>
      </c>
      <c r="R20" s="293">
        <f>'[3]Com Forecast (Base Case)'!AW176</f>
        <v>1.6817298577840065</v>
      </c>
      <c r="S20" s="293">
        <f>'[3]Com Forecast (Base Case)'!AX176</f>
        <v>1.7207256397064552</v>
      </c>
      <c r="T20" s="293">
        <f>'[3]Com Forecast (Base Case)'!AY176</f>
        <v>1.541996957041275</v>
      </c>
      <c r="U20" s="293">
        <f>'[3]Com Forecast (Base Case)'!AZ176</f>
        <v>1.7284888789030857</v>
      </c>
      <c r="V20" s="293">
        <f>'[3]Com Forecast (Base Case)'!BA176</f>
        <v>1.5429240148754246</v>
      </c>
      <c r="W20" s="293">
        <f>'[3]Com Forecast (Base Case)'!BB176</f>
        <v>1.6824869808262342</v>
      </c>
      <c r="X20" s="293">
        <f>'[3]Com Forecast (Base Case)'!BC176</f>
        <v>1.5914226010779982</v>
      </c>
    </row>
    <row r="21" spans="1:26" ht="15">
      <c r="A21" s="23"/>
      <c r="B21" s="23" t="s">
        <v>782</v>
      </c>
      <c r="C21" s="298" t="s">
        <v>509</v>
      </c>
      <c r="D21" s="23"/>
      <c r="E21" s="293">
        <f>'[3]Com Forecast (Base Case)'!AJ177</f>
        <v>0.27768836884552522</v>
      </c>
      <c r="F21" s="293">
        <f>'[3]Com Forecast (Base Case)'!AK177</f>
        <v>0.29478561507945283</v>
      </c>
      <c r="G21" s="293">
        <f>'[3]Com Forecast (Base Case)'!AL177</f>
        <v>0.57640989312543356</v>
      </c>
      <c r="H21" s="293">
        <f>'[3]Com Forecast (Base Case)'!AM177</f>
        <v>0.82222275636765285</v>
      </c>
      <c r="I21" s="293">
        <f>'[3]Com Forecast (Base Case)'!AN177</f>
        <v>0.65649499437119962</v>
      </c>
      <c r="J21" s="293">
        <f>'[3]Com Forecast (Base Case)'!AO177</f>
        <v>0.72451765589238948</v>
      </c>
      <c r="K21" s="293">
        <f>'[3]Com Forecast (Base Case)'!AP177</f>
        <v>0.63312619025492767</v>
      </c>
      <c r="L21" s="293">
        <f>'[3]Com Forecast (Base Case)'!AQ177</f>
        <v>0.95845070800260845</v>
      </c>
      <c r="M21" s="293">
        <f>'[3]Com Forecast (Base Case)'!AR177</f>
        <v>1.1631708661335745</v>
      </c>
      <c r="N21" s="293">
        <f>'[3]Com Forecast (Base Case)'!AS177</f>
        <v>1.1523538785157308</v>
      </c>
      <c r="O21" s="293">
        <f>'[3]Com Forecast (Base Case)'!AT177</f>
        <v>1.260910833121125</v>
      </c>
      <c r="P21" s="293">
        <f>'[3]Com Forecast (Base Case)'!AU177</f>
        <v>1.2817961450217188</v>
      </c>
      <c r="Q21" s="293">
        <f>'[3]Com Forecast (Base Case)'!AV177</f>
        <v>1.373010896963766</v>
      </c>
      <c r="R21" s="293">
        <f>'[3]Com Forecast (Base Case)'!AW177</f>
        <v>1.3875756656841101</v>
      </c>
      <c r="S21" s="293">
        <f>'[3]Com Forecast (Base Case)'!AX177</f>
        <v>1.2371554077313223</v>
      </c>
      <c r="T21" s="293">
        <f>'[3]Com Forecast (Base Case)'!AY177</f>
        <v>1.1220910771457251</v>
      </c>
      <c r="U21" s="293">
        <f>'[3]Com Forecast (Base Case)'!AZ177</f>
        <v>1.2743415123905233</v>
      </c>
      <c r="V21" s="293">
        <f>'[3]Com Forecast (Base Case)'!BA177</f>
        <v>1.1584244348857946</v>
      </c>
      <c r="W21" s="293">
        <f>'[3]Com Forecast (Base Case)'!BB177</f>
        <v>1.186526881058894</v>
      </c>
      <c r="X21" s="293">
        <f>'[3]Com Forecast (Base Case)'!BC177</f>
        <v>1.2229307881739115</v>
      </c>
    </row>
    <row r="22" spans="1:26" ht="15">
      <c r="A22" s="23"/>
      <c r="B22" s="23" t="s">
        <v>783</v>
      </c>
      <c r="C22" s="298" t="s">
        <v>296</v>
      </c>
      <c r="D22" s="23"/>
      <c r="E22" s="293">
        <f>'[3]Com Forecast (Base Case)'!AJ178</f>
        <v>7.3544349642051019</v>
      </c>
      <c r="F22" s="293">
        <f>'[3]Com Forecast (Base Case)'!AK178</f>
        <v>7.2484133900096621</v>
      </c>
      <c r="G22" s="293">
        <f>'[3]Com Forecast (Base Case)'!AL178</f>
        <v>5.3973498587451161</v>
      </c>
      <c r="H22" s="293">
        <f>'[3]Com Forecast (Base Case)'!AM178</f>
        <v>4.5897334012464865</v>
      </c>
      <c r="I22" s="293">
        <f>'[3]Com Forecast (Base Case)'!AN178</f>
        <v>3.4316341077496415</v>
      </c>
      <c r="J22" s="293">
        <f>'[3]Com Forecast (Base Case)'!AO178</f>
        <v>3.0122314515264237</v>
      </c>
      <c r="K22" s="293">
        <f>'[3]Com Forecast (Base Case)'!AP178</f>
        <v>3.8752173780211607</v>
      </c>
      <c r="L22" s="293">
        <f>'[3]Com Forecast (Base Case)'!AQ178</f>
        <v>4.3150964789171518</v>
      </c>
      <c r="M22" s="293">
        <f>'[3]Com Forecast (Base Case)'!AR178</f>
        <v>4.6078357625944752</v>
      </c>
      <c r="N22" s="293">
        <f>'[3]Com Forecast (Base Case)'!AS178</f>
        <v>4.4482966548818501</v>
      </c>
      <c r="O22" s="293">
        <f>'[3]Com Forecast (Base Case)'!AT178</f>
        <v>4.5882310740008956</v>
      </c>
      <c r="P22" s="293">
        <f>'[3]Com Forecast (Base Case)'!AU178</f>
        <v>4.1940560100979791</v>
      </c>
      <c r="Q22" s="293">
        <f>'[3]Com Forecast (Base Case)'!AV178</f>
        <v>3.6254266035273113</v>
      </c>
      <c r="R22" s="293">
        <f>'[3]Com Forecast (Base Case)'!AW178</f>
        <v>3.7210615831670051</v>
      </c>
      <c r="S22" s="293">
        <f>'[3]Com Forecast (Base Case)'!AX178</f>
        <v>3.7177483170269685</v>
      </c>
      <c r="T22" s="293">
        <f>'[3]Com Forecast (Base Case)'!AY178</f>
        <v>4.1445721328091469</v>
      </c>
      <c r="U22" s="293">
        <f>'[3]Com Forecast (Base Case)'!AZ178</f>
        <v>3.9561155976679707</v>
      </c>
      <c r="V22" s="293">
        <f>'[3]Com Forecast (Base Case)'!BA178</f>
        <v>3.7812473571634762</v>
      </c>
      <c r="W22" s="293">
        <f>'[3]Com Forecast (Base Case)'!BB178</f>
        <v>3.8196409346656313</v>
      </c>
      <c r="X22" s="293">
        <f>'[3]Com Forecast (Base Case)'!BC178</f>
        <v>3.4025087890907382</v>
      </c>
    </row>
    <row r="23" spans="1:26" ht="15">
      <c r="A23" s="23"/>
      <c r="B23" s="23" t="s">
        <v>784</v>
      </c>
      <c r="C23" s="298" t="s">
        <v>510</v>
      </c>
      <c r="D23" s="23"/>
      <c r="E23" s="293">
        <f>'[3]Com Forecast (Base Case)'!AJ179</f>
        <v>0.38524249525952414</v>
      </c>
      <c r="F23" s="293">
        <f>'[3]Com Forecast (Base Case)'!AK179</f>
        <v>0.3397310856780667</v>
      </c>
      <c r="G23" s="293">
        <f>'[3]Com Forecast (Base Case)'!AL179</f>
        <v>0.2954499542920504</v>
      </c>
      <c r="H23" s="293">
        <f>'[3]Com Forecast (Base Case)'!AM179</f>
        <v>0.29281638074360189</v>
      </c>
      <c r="I23" s="293">
        <f>'[3]Com Forecast (Base Case)'!AN179</f>
        <v>0.28983684932023313</v>
      </c>
      <c r="J23" s="293">
        <f>'[3]Com Forecast (Base Case)'!AO179</f>
        <v>0.28625216787057234</v>
      </c>
      <c r="K23" s="293">
        <f>'[3]Com Forecast (Base Case)'!AP179</f>
        <v>0.28170973356654866</v>
      </c>
      <c r="L23" s="293">
        <f>'[3]Com Forecast (Base Case)'!AQ179</f>
        <v>0.27745625057629247</v>
      </c>
      <c r="M23" s="293">
        <f>'[3]Com Forecast (Base Case)'!AR179</f>
        <v>0.27301092122754006</v>
      </c>
      <c r="N23" s="293">
        <f>'[3]Com Forecast (Base Case)'!AS179</f>
        <v>0.26987007491254339</v>
      </c>
      <c r="O23" s="293">
        <f>'[3]Com Forecast (Base Case)'!AT179</f>
        <v>0.26683331313019365</v>
      </c>
      <c r="P23" s="293">
        <f>'[3]Com Forecast (Base Case)'!AU179</f>
        <v>0.2635319403910889</v>
      </c>
      <c r="Q23" s="293">
        <f>'[3]Com Forecast (Base Case)'!AV179</f>
        <v>0.26080521244385985</v>
      </c>
      <c r="R23" s="293">
        <f>'[3]Com Forecast (Base Case)'!AW179</f>
        <v>0.24458593494886344</v>
      </c>
      <c r="S23" s="293">
        <f>'[3]Com Forecast (Base Case)'!AX179</f>
        <v>0.25615728147645717</v>
      </c>
      <c r="T23" s="293">
        <f>'[3]Com Forecast (Base Case)'!AY179</f>
        <v>0.2531418390264869</v>
      </c>
      <c r="U23" s="293">
        <f>'[3]Com Forecast (Base Case)'!AZ179</f>
        <v>0.25125846235952543</v>
      </c>
      <c r="V23" s="293">
        <f>'[3]Com Forecast (Base Case)'!BA179</f>
        <v>0.24913126213971443</v>
      </c>
      <c r="W23" s="293">
        <f>'[3]Com Forecast (Base Case)'!BB179</f>
        <v>0.2468458303949084</v>
      </c>
      <c r="X23" s="293">
        <f>'[3]Com Forecast (Base Case)'!BC179</f>
        <v>0.24496085925378649</v>
      </c>
    </row>
    <row r="24" spans="1:26" ht="15">
      <c r="A24" s="23"/>
      <c r="B24" s="23" t="s">
        <v>785</v>
      </c>
      <c r="C24" s="298" t="s">
        <v>511</v>
      </c>
      <c r="D24" s="23"/>
      <c r="E24" s="293">
        <f>'[3]Com Forecast (Base Case)'!AJ180</f>
        <v>0.19562096198136614</v>
      </c>
      <c r="F24" s="293">
        <f>'[3]Com Forecast (Base Case)'!AK180</f>
        <v>0.1840111019863801</v>
      </c>
      <c r="G24" s="293">
        <f>'[3]Com Forecast (Base Case)'!AL180</f>
        <v>9.4537359970499377E-2</v>
      </c>
      <c r="H24" s="293">
        <f>'[3]Com Forecast (Base Case)'!AM180</f>
        <v>9.9240323163855962E-2</v>
      </c>
      <c r="I24" s="293">
        <f>'[3]Com Forecast (Base Case)'!AN180</f>
        <v>8.4491668726427993E-2</v>
      </c>
      <c r="J24" s="293">
        <f>'[3]Com Forecast (Base Case)'!AO180</f>
        <v>6.4476786249460696E-2</v>
      </c>
      <c r="K24" s="293">
        <f>'[3]Com Forecast (Base Case)'!AP180</f>
        <v>5.6356425545739136E-2</v>
      </c>
      <c r="L24" s="293">
        <f>'[3]Com Forecast (Base Case)'!AQ180</f>
        <v>5.4269099786728711E-2</v>
      </c>
      <c r="M24" s="293">
        <f>'[3]Com Forecast (Base Case)'!AR180</f>
        <v>7.28812123337996E-2</v>
      </c>
      <c r="N24" s="293">
        <f>'[3]Com Forecast (Base Case)'!AS180</f>
        <v>9.0808642282539695E-2</v>
      </c>
      <c r="O24" s="293">
        <f>'[3]Com Forecast (Base Case)'!AT180</f>
        <v>0.10247825472169703</v>
      </c>
      <c r="P24" s="293">
        <f>'[3]Com Forecast (Base Case)'!AU180</f>
        <v>0.14918436156854203</v>
      </c>
      <c r="Q24" s="293">
        <f>'[3]Com Forecast (Base Case)'!AV180</f>
        <v>0.15365453516623534</v>
      </c>
      <c r="R24" s="293">
        <f>'[3]Com Forecast (Base Case)'!AW180</f>
        <v>0.14118290554404506</v>
      </c>
      <c r="S24" s="293">
        <f>'[3]Com Forecast (Base Case)'!AX180</f>
        <v>0.14787998151551446</v>
      </c>
      <c r="T24" s="293">
        <f>'[3]Com Forecast (Base Case)'!AY180</f>
        <v>0.13576386004613969</v>
      </c>
      <c r="U24" s="293">
        <f>'[3]Com Forecast (Base Case)'!AZ180</f>
        <v>0.11246395984320849</v>
      </c>
      <c r="V24" s="293">
        <f>'[3]Com Forecast (Base Case)'!BA180</f>
        <v>0.11522193691704377</v>
      </c>
      <c r="W24" s="293">
        <f>'[3]Com Forecast (Base Case)'!BB180</f>
        <v>0.10983122180546424</v>
      </c>
      <c r="X24" s="293">
        <f>'[3]Com Forecast (Base Case)'!BC180</f>
        <v>0.11612129842980193</v>
      </c>
    </row>
    <row r="25" spans="1:26" ht="15">
      <c r="A25" s="23"/>
      <c r="B25" s="23" t="s">
        <v>786</v>
      </c>
      <c r="C25" s="298" t="s">
        <v>293</v>
      </c>
      <c r="D25" s="23"/>
      <c r="E25" s="293">
        <f>'[3]Com Forecast (Base Case)'!AJ181</f>
        <v>0.46471511264378079</v>
      </c>
      <c r="F25" s="293">
        <f>'[3]Com Forecast (Base Case)'!AK181</f>
        <v>0.46930032115248627</v>
      </c>
      <c r="G25" s="293">
        <f>'[3]Com Forecast (Base Case)'!AL181</f>
        <v>0.44608346049815983</v>
      </c>
      <c r="H25" s="293">
        <f>'[3]Com Forecast (Base Case)'!AM181</f>
        <v>0.44456798672298692</v>
      </c>
      <c r="I25" s="293">
        <f>'[3]Com Forecast (Base Case)'!AN181</f>
        <v>0.44166610900130926</v>
      </c>
      <c r="J25" s="293">
        <f>'[3]Com Forecast (Base Case)'!AO181</f>
        <v>0.43851594348722539</v>
      </c>
      <c r="K25" s="293">
        <f>'[3]Com Forecast (Base Case)'!AP181</f>
        <v>0.4354424762374014</v>
      </c>
      <c r="L25" s="293">
        <f>'[3]Com Forecast (Base Case)'!AQ181</f>
        <v>0.43266949580917591</v>
      </c>
      <c r="M25" s="293">
        <f>'[3]Com Forecast (Base Case)'!AR181</f>
        <v>0.43026092039670871</v>
      </c>
      <c r="N25" s="293">
        <f>'[3]Com Forecast (Base Case)'!AS181</f>
        <v>0.42832509899643084</v>
      </c>
      <c r="O25" s="293">
        <f>'[3]Com Forecast (Base Case)'!AT181</f>
        <v>0.42881806348716428</v>
      </c>
      <c r="P25" s="293">
        <f>'[3]Com Forecast (Base Case)'!AU181</f>
        <v>0.58088152738107879</v>
      </c>
      <c r="Q25" s="293">
        <f>'[3]Com Forecast (Base Case)'!AV181</f>
        <v>0.64931420097529757</v>
      </c>
      <c r="R25" s="293">
        <f>'[3]Com Forecast (Base Case)'!AW181</f>
        <v>0.63524719783482508</v>
      </c>
      <c r="S25" s="293">
        <f>'[3]Com Forecast (Base Case)'!AX181</f>
        <v>0.65333411718377066</v>
      </c>
      <c r="T25" s="293">
        <f>'[3]Com Forecast (Base Case)'!AY181</f>
        <v>0.67789652999434336</v>
      </c>
      <c r="U25" s="293">
        <f>'[3]Com Forecast (Base Case)'!AZ181</f>
        <v>0.60592587632927175</v>
      </c>
      <c r="V25" s="293">
        <f>'[3]Com Forecast (Base Case)'!BA181</f>
        <v>0.60982400066199605</v>
      </c>
      <c r="W25" s="293">
        <f>'[3]Com Forecast (Base Case)'!BB181</f>
        <v>0.55655501235944915</v>
      </c>
      <c r="X25" s="293">
        <f>'[3]Com Forecast (Base Case)'!BC181</f>
        <v>0.60929450809219088</v>
      </c>
    </row>
    <row r="26" spans="1:26" ht="15">
      <c r="A26" s="23"/>
      <c r="B26" s="23" t="s">
        <v>787</v>
      </c>
      <c r="C26" s="298" t="s">
        <v>289</v>
      </c>
      <c r="D26" s="23"/>
      <c r="E26" s="293">
        <f>'[3]Com Forecast (Base Case)'!AJ182</f>
        <v>1.0234753867940038</v>
      </c>
      <c r="F26" s="293">
        <f>'[3]Com Forecast (Base Case)'!AK182</f>
        <v>1.0061915168737765</v>
      </c>
      <c r="G26" s="293">
        <f>'[3]Com Forecast (Base Case)'!AL182</f>
        <v>0.73424981760744845</v>
      </c>
      <c r="H26" s="293">
        <f>'[3]Com Forecast (Base Case)'!AM182</f>
        <v>0.75054591813804994</v>
      </c>
      <c r="I26" s="293">
        <f>'[3]Com Forecast (Base Case)'!AN182</f>
        <v>0.64726165901719879</v>
      </c>
      <c r="J26" s="293">
        <f>'[3]Com Forecast (Base Case)'!AO182</f>
        <v>0.6181266833755259</v>
      </c>
      <c r="K26" s="293">
        <f>'[3]Com Forecast (Base Case)'!AP182</f>
        <v>0.60024642745351298</v>
      </c>
      <c r="L26" s="293">
        <f>'[3]Com Forecast (Base Case)'!AQ182</f>
        <v>0.59582611908751293</v>
      </c>
      <c r="M26" s="293">
        <f>'[3]Com Forecast (Base Case)'!AR182</f>
        <v>0.64086469326337769</v>
      </c>
      <c r="N26" s="293">
        <f>'[3]Com Forecast (Base Case)'!AS182</f>
        <v>0.6823928344252741</v>
      </c>
      <c r="O26" s="293">
        <f>'[3]Com Forecast (Base Case)'!AT182</f>
        <v>0.77572466036832344</v>
      </c>
      <c r="P26" s="293">
        <f>'[3]Com Forecast (Base Case)'!AU182</f>
        <v>1.3396429269647712</v>
      </c>
      <c r="Q26" s="293">
        <f>'[3]Com Forecast (Base Case)'!AV182</f>
        <v>1.565882311344206</v>
      </c>
      <c r="R26" s="293">
        <f>'[3]Com Forecast (Base Case)'!AW182</f>
        <v>1.5949815430091416</v>
      </c>
      <c r="S26" s="293">
        <f>'[3]Com Forecast (Base Case)'!AX182</f>
        <v>1.6137907383083703</v>
      </c>
      <c r="T26" s="293">
        <f>'[3]Com Forecast (Base Case)'!AY182</f>
        <v>1.6863521741793872</v>
      </c>
      <c r="U26" s="293">
        <f>'[3]Com Forecast (Base Case)'!AZ182</f>
        <v>1.4253350205825648</v>
      </c>
      <c r="V26" s="293">
        <f>'[3]Com Forecast (Base Case)'!BA182</f>
        <v>1.3776018563951853</v>
      </c>
      <c r="W26" s="293">
        <f>'[3]Com Forecast (Base Case)'!BB182</f>
        <v>1.2883606129187815</v>
      </c>
      <c r="X26" s="293">
        <f>'[3]Com Forecast (Base Case)'!BC182</f>
        <v>1.3799717399553548</v>
      </c>
    </row>
    <row r="27" spans="1:26" ht="15">
      <c r="A27" s="23"/>
      <c r="B27" s="23" t="s">
        <v>788</v>
      </c>
      <c r="C27" s="298" t="s">
        <v>512</v>
      </c>
      <c r="D27" s="23"/>
      <c r="E27" s="293">
        <f>'[3]Com Forecast (Base Case)'!AJ183</f>
        <v>4.0903911340317745</v>
      </c>
      <c r="F27" s="293">
        <f>'[3]Com Forecast (Base Case)'!AK183</f>
        <v>3.5202993849555879</v>
      </c>
      <c r="G27" s="293">
        <f>'[3]Com Forecast (Base Case)'!AL183</f>
        <v>3.1553429376895887</v>
      </c>
      <c r="H27" s="293">
        <f>'[3]Com Forecast (Base Case)'!AM183</f>
        <v>2.6107038879462405</v>
      </c>
      <c r="I27" s="293">
        <f>'[3]Com Forecast (Base Case)'!AN183</f>
        <v>1.8410411424069897</v>
      </c>
      <c r="J27" s="293">
        <f>'[3]Com Forecast (Base Case)'!AO183</f>
        <v>1.6151281491406739</v>
      </c>
      <c r="K27" s="293">
        <f>'[3]Com Forecast (Base Case)'!AP183</f>
        <v>1.4876756238432916</v>
      </c>
      <c r="L27" s="293">
        <f>'[3]Com Forecast (Base Case)'!AQ183</f>
        <v>1.3045542744706913</v>
      </c>
      <c r="M27" s="293">
        <f>'[3]Com Forecast (Base Case)'!AR183</f>
        <v>1.3089416899378905</v>
      </c>
      <c r="N27" s="293">
        <f>'[3]Com Forecast (Base Case)'!AS183</f>
        <v>1.3784834796138943</v>
      </c>
      <c r="O27" s="293">
        <f>'[3]Com Forecast (Base Case)'!AT183</f>
        <v>1.6358484577922818</v>
      </c>
      <c r="P27" s="293">
        <f>'[3]Com Forecast (Base Case)'!AU183</f>
        <v>1.9677722312075714</v>
      </c>
      <c r="Q27" s="293">
        <f>'[3]Com Forecast (Base Case)'!AV183</f>
        <v>2.2375844805731449</v>
      </c>
      <c r="R27" s="293">
        <f>'[3]Com Forecast (Base Case)'!AW183</f>
        <v>1.9946127589405938</v>
      </c>
      <c r="S27" s="293">
        <f>'[3]Com Forecast (Base Case)'!AX183</f>
        <v>1.9097528033983298</v>
      </c>
      <c r="T27" s="293">
        <f>'[3]Com Forecast (Base Case)'!AY183</f>
        <v>1.8464277618106646</v>
      </c>
      <c r="U27" s="293">
        <f>'[3]Com Forecast (Base Case)'!AZ183</f>
        <v>1.689408012105071</v>
      </c>
      <c r="V27" s="293">
        <f>'[3]Com Forecast (Base Case)'!BA183</f>
        <v>1.5887062844321802</v>
      </c>
      <c r="W27" s="293">
        <f>'[3]Com Forecast (Base Case)'!BB183</f>
        <v>1.4617333634683136</v>
      </c>
      <c r="X27" s="293">
        <f>'[3]Com Forecast (Base Case)'!BC183</f>
        <v>1.4736123747184813</v>
      </c>
    </row>
    <row r="28" spans="1:26">
      <c r="A28" s="23"/>
      <c r="B28" s="23" t="s">
        <v>789</v>
      </c>
      <c r="C28" s="26" t="s">
        <v>292</v>
      </c>
      <c r="D28" s="23"/>
      <c r="E28" s="293">
        <f>'[3]Com Forecast (Base Case)'!AJ184</f>
        <v>4.4558635000353712</v>
      </c>
      <c r="F28" s="293">
        <f>'[3]Com Forecast (Base Case)'!AK184</f>
        <v>4.0329587854862634</v>
      </c>
      <c r="G28" s="293">
        <f>'[3]Com Forecast (Base Case)'!AL184</f>
        <v>3.5409963228071764</v>
      </c>
      <c r="H28" s="293">
        <f>'[3]Com Forecast (Base Case)'!AM184</f>
        <v>2.9914607698108133</v>
      </c>
      <c r="I28" s="293">
        <f>'[3]Com Forecast (Base Case)'!AN184</f>
        <v>2.2625805259676124</v>
      </c>
      <c r="J28" s="293">
        <f>'[3]Com Forecast (Base Case)'!AO184</f>
        <v>2.0912313809551186</v>
      </c>
      <c r="K28" s="293">
        <f>'[3]Com Forecast (Base Case)'!AP184</f>
        <v>1.9355830703365697</v>
      </c>
      <c r="L28" s="293">
        <f>'[3]Com Forecast (Base Case)'!AQ184</f>
        <v>1.7712372592689127</v>
      </c>
      <c r="M28" s="293">
        <f>'[3]Com Forecast (Base Case)'!AR184</f>
        <v>1.8620988333476018</v>
      </c>
      <c r="N28" s="293">
        <f>'[3]Com Forecast (Base Case)'!AS184</f>
        <v>1.9698433464644562</v>
      </c>
      <c r="O28" s="293">
        <f>'[3]Com Forecast (Base Case)'!AT184</f>
        <v>2.2534093529343946</v>
      </c>
      <c r="P28" s="293">
        <f>'[3]Com Forecast (Base Case)'!AU184</f>
        <v>2.7324847976300415</v>
      </c>
      <c r="Q28" s="293">
        <f>'[3]Com Forecast (Base Case)'!AV184</f>
        <v>2.9806022820363234</v>
      </c>
      <c r="R28" s="293">
        <f>'[3]Com Forecast (Base Case)'!AW184</f>
        <v>2.6520055792968256</v>
      </c>
      <c r="S28" s="293">
        <f>'[3]Com Forecast (Base Case)'!AX184</f>
        <v>2.694254256637187</v>
      </c>
      <c r="T28" s="293">
        <f>'[3]Com Forecast (Base Case)'!AY184</f>
        <v>2.6044404068106775</v>
      </c>
      <c r="U28" s="293">
        <f>'[3]Com Forecast (Base Case)'!AZ184</f>
        <v>2.3762650186125702</v>
      </c>
      <c r="V28" s="293">
        <f>'[3]Com Forecast (Base Case)'!BA184</f>
        <v>2.3171593700240818</v>
      </c>
      <c r="W28" s="293">
        <f>'[3]Com Forecast (Base Case)'!BB184</f>
        <v>2.2177796079068623</v>
      </c>
      <c r="X28" s="293">
        <f>'[3]Com Forecast (Base Case)'!BC184</f>
        <v>2.1876364410826463</v>
      </c>
    </row>
    <row r="29" spans="1:26">
      <c r="A29" s="23"/>
      <c r="B29" s="23" t="s">
        <v>790</v>
      </c>
      <c r="C29" s="23" t="s">
        <v>287</v>
      </c>
      <c r="D29" s="23"/>
      <c r="E29" s="293">
        <f>'[3]Com Forecast (Base Case)'!AJ185</f>
        <v>3.157893714854263</v>
      </c>
      <c r="F29" s="293">
        <f>'[3]Com Forecast (Base Case)'!AK185</f>
        <v>3.140490440099708</v>
      </c>
      <c r="G29" s="293">
        <f>'[3]Com Forecast (Base Case)'!AL185</f>
        <v>2.236561370567959</v>
      </c>
      <c r="H29" s="293">
        <f>'[3]Com Forecast (Base Case)'!AM185</f>
        <v>2.5690520886949173</v>
      </c>
      <c r="I29" s="293">
        <f>'[3]Com Forecast (Base Case)'!AN185</f>
        <v>2.2610506775484382</v>
      </c>
      <c r="J29" s="293">
        <f>'[3]Com Forecast (Base Case)'!AO185</f>
        <v>2.1242448046753837</v>
      </c>
      <c r="K29" s="293">
        <f>'[3]Com Forecast (Base Case)'!AP185</f>
        <v>1.4587783730425128</v>
      </c>
      <c r="L29" s="293">
        <f>'[3]Com Forecast (Base Case)'!AQ185</f>
        <v>1.536077621303561</v>
      </c>
      <c r="M29" s="293">
        <f>'[3]Com Forecast (Base Case)'!AR185</f>
        <v>2.3191780009386136</v>
      </c>
      <c r="N29" s="293">
        <f>'[3]Com Forecast (Base Case)'!AS185</f>
        <v>3.2244849989885882</v>
      </c>
      <c r="O29" s="293">
        <f>'[3]Com Forecast (Base Case)'!AT185</f>
        <v>3.5635848305867039</v>
      </c>
      <c r="P29" s="293">
        <f>'[3]Com Forecast (Base Case)'!AU185</f>
        <v>4.3577080554463699</v>
      </c>
      <c r="Q29" s="293">
        <f>'[3]Com Forecast (Base Case)'!AV185</f>
        <v>5.6805275489945437</v>
      </c>
      <c r="R29" s="293">
        <f>'[3]Com Forecast (Base Case)'!AW185</f>
        <v>6.2700282197753916</v>
      </c>
      <c r="S29" s="293">
        <f>'[3]Com Forecast (Base Case)'!AX185</f>
        <v>6.6596912896388893</v>
      </c>
      <c r="T29" s="293">
        <f>'[3]Com Forecast (Base Case)'!AY185</f>
        <v>6.4735039563396883</v>
      </c>
      <c r="U29" s="293">
        <f>'[3]Com Forecast (Base Case)'!AZ185</f>
        <v>6.1589416017626535</v>
      </c>
      <c r="V29" s="293">
        <f>'[3]Com Forecast (Base Case)'!BA185</f>
        <v>6.0220939705796415</v>
      </c>
      <c r="W29" s="293">
        <f>'[3]Com Forecast (Base Case)'!BB185</f>
        <v>5.9231059593994164</v>
      </c>
      <c r="X29" s="293">
        <f>'[3]Com Forecast (Base Case)'!BC185</f>
        <v>5.7339842373621801</v>
      </c>
    </row>
    <row r="30" spans="1:26">
      <c r="A30" s="23"/>
      <c r="B30" s="23" t="s">
        <v>791</v>
      </c>
      <c r="C30" s="23" t="s">
        <v>291</v>
      </c>
      <c r="D30" s="23"/>
      <c r="E30" s="293">
        <f>'[3]Com Forecast (Base Case)'!AJ186</f>
        <v>12.352144206324731</v>
      </c>
      <c r="F30" s="293">
        <f>'[3]Com Forecast (Base Case)'!AK186</f>
        <v>10.256446290799191</v>
      </c>
      <c r="G30" s="293">
        <f>'[3]Com Forecast (Base Case)'!AL186</f>
        <v>9.6965093242059179</v>
      </c>
      <c r="H30" s="293">
        <f>'[3]Com Forecast (Base Case)'!AM186</f>
        <v>9.0452449100121015</v>
      </c>
      <c r="I30" s="293">
        <f>'[3]Com Forecast (Base Case)'!AN186</f>
        <v>7.0426639963253121</v>
      </c>
      <c r="J30" s="293">
        <f>'[3]Com Forecast (Base Case)'!AO186</f>
        <v>7.7949162737727899</v>
      </c>
      <c r="K30" s="293">
        <f>'[3]Com Forecast (Base Case)'!AP186</f>
        <v>7.5809366330214729</v>
      </c>
      <c r="L30" s="293">
        <f>'[3]Com Forecast (Base Case)'!AQ186</f>
        <v>8.1764061492567564</v>
      </c>
      <c r="M30" s="293">
        <f>'[3]Com Forecast (Base Case)'!AR186</f>
        <v>8.8452690355553596</v>
      </c>
      <c r="N30" s="293">
        <f>'[3]Com Forecast (Base Case)'!AS186</f>
        <v>8.5783659951466475</v>
      </c>
      <c r="O30" s="293">
        <f>'[3]Com Forecast (Base Case)'!AT186</f>
        <v>9.6233962398825472</v>
      </c>
      <c r="P30" s="293">
        <f>'[3]Com Forecast (Base Case)'!AU186</f>
        <v>10.163203087314507</v>
      </c>
      <c r="Q30" s="293">
        <f>'[3]Com Forecast (Base Case)'!AV186</f>
        <v>10.321077435923286</v>
      </c>
      <c r="R30" s="293">
        <f>'[3]Com Forecast (Base Case)'!AW186</f>
        <v>9.5948841545129078</v>
      </c>
      <c r="S30" s="293">
        <f>'[3]Com Forecast (Base Case)'!AX186</f>
        <v>10.261708533874543</v>
      </c>
      <c r="T30" s="293">
        <f>'[3]Com Forecast (Base Case)'!AY186</f>
        <v>9.2278630043476895</v>
      </c>
      <c r="U30" s="293">
        <f>'[3]Com Forecast (Base Case)'!AZ186</f>
        <v>9.5716157743493753</v>
      </c>
      <c r="V30" s="293">
        <f>'[3]Com Forecast (Base Case)'!BA186</f>
        <v>9.1023092660477793</v>
      </c>
      <c r="W30" s="293">
        <f>'[3]Com Forecast (Base Case)'!BB186</f>
        <v>8.6111927655037235</v>
      </c>
      <c r="X30" s="293">
        <f>'[3]Com Forecast (Base Case)'!BC186</f>
        <v>8.3266243520658421</v>
      </c>
    </row>
    <row r="31" spans="1:26">
      <c r="A31" s="23"/>
      <c r="B31" s="299"/>
      <c r="C31" s="23"/>
      <c r="D31" s="23"/>
    </row>
    <row r="32" spans="1:26">
      <c r="A32" s="23"/>
      <c r="B32" s="299"/>
      <c r="C32" s="23" t="s">
        <v>341</v>
      </c>
      <c r="D32" s="23"/>
      <c r="E32" s="84">
        <f t="shared" ref="E32:X32" si="2">SUM(E13:E30)</f>
        <v>55.785796749482543</v>
      </c>
      <c r="F32" s="84">
        <f t="shared" si="2"/>
        <v>48.12608343697832</v>
      </c>
      <c r="G32" s="84">
        <f t="shared" si="2"/>
        <v>41.751205290164968</v>
      </c>
      <c r="H32" s="84">
        <f t="shared" si="2"/>
        <v>41.646756962473162</v>
      </c>
      <c r="I32" s="84">
        <f t="shared" si="2"/>
        <v>35.626674183714037</v>
      </c>
      <c r="J32" s="84">
        <f t="shared" si="2"/>
        <v>32.432637570196349</v>
      </c>
      <c r="K32" s="84">
        <f t="shared" si="2"/>
        <v>35.457893767720535</v>
      </c>
      <c r="L32" s="84">
        <f t="shared" si="2"/>
        <v>35.205754486499465</v>
      </c>
      <c r="M32" s="84">
        <f t="shared" si="2"/>
        <v>37.868869950449707</v>
      </c>
      <c r="N32" s="84">
        <f t="shared" si="2"/>
        <v>40.459336393971874</v>
      </c>
      <c r="O32" s="84">
        <f t="shared" si="2"/>
        <v>42.945138697748284</v>
      </c>
      <c r="P32" s="84">
        <f t="shared" si="2"/>
        <v>48.304581476622808</v>
      </c>
      <c r="Q32" s="84">
        <f t="shared" si="2"/>
        <v>52.042927982640393</v>
      </c>
      <c r="R32" s="84">
        <f t="shared" si="2"/>
        <v>49.482815835293238</v>
      </c>
      <c r="S32" s="84">
        <f t="shared" si="2"/>
        <v>51.699963793142544</v>
      </c>
      <c r="T32" s="84">
        <f t="shared" si="2"/>
        <v>49.713564132554211</v>
      </c>
      <c r="U32" s="84">
        <f t="shared" si="2"/>
        <v>48.488778287486767</v>
      </c>
      <c r="V32" s="84">
        <f t="shared" si="2"/>
        <v>45.876170176663734</v>
      </c>
      <c r="W32" s="84">
        <f t="shared" si="2"/>
        <v>44.753516890407219</v>
      </c>
      <c r="X32" s="84">
        <f t="shared" si="2"/>
        <v>45.148751493530689</v>
      </c>
      <c r="Y32" s="167">
        <f>Z32*$Y$12</f>
        <v>750.39463492407958</v>
      </c>
      <c r="Z32" s="167">
        <f>SUM(E32:X32)</f>
        <v>882.81721755774072</v>
      </c>
    </row>
    <row r="33" spans="1:26" ht="15">
      <c r="A33" s="23"/>
      <c r="B33" s="299"/>
      <c r="C33" s="300" t="s">
        <v>792</v>
      </c>
      <c r="D33" s="301" t="s">
        <v>793</v>
      </c>
      <c r="E33" s="302">
        <f>VLOOKUP($C$33,[1]!APPLIC,E10+1,FALSE)</f>
        <v>0</v>
      </c>
      <c r="F33" s="302">
        <f>VLOOKUP($C$33,[1]!APPLIC,F10+1,FALSE)</f>
        <v>0</v>
      </c>
      <c r="G33" s="302">
        <f>VLOOKUP($C$33,[1]!APPLIC,G10+1,FALSE)</f>
        <v>0</v>
      </c>
      <c r="H33" s="302">
        <f>VLOOKUP($C$33,[1]!APPLIC,H10+1,FALSE)</f>
        <v>0</v>
      </c>
      <c r="I33" s="302">
        <f>VLOOKUP($C$33,[1]!APPLIC,I10+1,FALSE)</f>
        <v>0</v>
      </c>
      <c r="J33" s="302">
        <f>VLOOKUP($C$33,[1]!APPLIC,J10+1,FALSE)</f>
        <v>0</v>
      </c>
      <c r="K33" s="302">
        <f>VLOOKUP($C$33,[1]!APPLIC,K10+1,FALSE)</f>
        <v>0</v>
      </c>
      <c r="L33" s="302">
        <f>VLOOKUP($C$33,[1]!APPLIC,L10+1,FALSE)</f>
        <v>0</v>
      </c>
      <c r="M33" s="302">
        <f>VLOOKUP($C$33,[1]!APPLIC,M10+1,FALSE)</f>
        <v>0</v>
      </c>
      <c r="N33" s="302">
        <f>VLOOKUP($C$33,[1]!APPLIC,N10+1,FALSE)</f>
        <v>0</v>
      </c>
      <c r="O33" s="302">
        <f>VLOOKUP($C$33,[1]!APPLIC,O10+1,FALSE)</f>
        <v>0</v>
      </c>
      <c r="P33" s="302">
        <f>VLOOKUP($C$33,[1]!APPLIC,P10+1,FALSE)</f>
        <v>0</v>
      </c>
      <c r="Q33" s="302">
        <f>VLOOKUP($C$33,[1]!APPLIC,Q10+1,FALSE)</f>
        <v>0</v>
      </c>
      <c r="R33" s="302">
        <f>VLOOKUP($C$33,[1]!APPLIC,R10+1,FALSE)</f>
        <v>0</v>
      </c>
      <c r="S33" s="302">
        <f>VLOOKUP($C$33,[1]!APPLIC,S10+1,FALSE)</f>
        <v>0</v>
      </c>
      <c r="T33" s="302">
        <f>VLOOKUP($C$33,[1]!APPLIC,T10+1,FALSE)</f>
        <v>0</v>
      </c>
      <c r="U33" s="302">
        <f>VLOOKUP($C$33,[1]!APPLIC,U10+1,FALSE)</f>
        <v>0</v>
      </c>
      <c r="V33" s="302">
        <f>VLOOKUP($C$33,[1]!APPLIC,V10+1,FALSE)</f>
        <v>0</v>
      </c>
      <c r="W33" s="302">
        <f>VLOOKUP($C$33,[1]!APPLIC,W10+1,FALSE)</f>
        <v>0</v>
      </c>
      <c r="X33" s="302">
        <f>VLOOKUP($C$33,[1]!APPLIC,X10+1,FALSE)</f>
        <v>0</v>
      </c>
      <c r="Y33" s="167"/>
      <c r="Z33" s="167"/>
    </row>
    <row r="34" spans="1:26">
      <c r="A34" s="23"/>
      <c r="B34" s="299"/>
      <c r="D34" s="23"/>
      <c r="E34" s="302"/>
      <c r="F34" s="302"/>
      <c r="G34" s="302"/>
      <c r="H34" s="302"/>
      <c r="I34" s="302"/>
      <c r="J34" s="302"/>
      <c r="K34" s="302"/>
      <c r="L34" s="302"/>
      <c r="M34" s="302"/>
      <c r="N34" s="302"/>
      <c r="O34" s="302"/>
      <c r="P34" s="302"/>
      <c r="Q34" s="302"/>
      <c r="R34" s="302"/>
      <c r="S34" s="302"/>
      <c r="T34" s="302"/>
      <c r="U34" s="302"/>
      <c r="V34" s="302"/>
      <c r="W34" s="302"/>
      <c r="X34" s="302"/>
      <c r="Y34" s="167"/>
      <c r="Z34" s="167"/>
    </row>
    <row r="35" spans="1:26">
      <c r="A35" s="23"/>
      <c r="B35" s="299"/>
      <c r="C35" t="s">
        <v>794</v>
      </c>
      <c r="D35" s="23"/>
      <c r="E35" s="84">
        <f>E32-E33</f>
        <v>55.785796749482543</v>
      </c>
      <c r="F35" s="84">
        <f t="shared" ref="F35:X35" si="3">F32-F33</f>
        <v>48.12608343697832</v>
      </c>
      <c r="G35" s="84">
        <f t="shared" si="3"/>
        <v>41.751205290164968</v>
      </c>
      <c r="H35" s="84">
        <f t="shared" si="3"/>
        <v>41.646756962473162</v>
      </c>
      <c r="I35" s="84">
        <f t="shared" si="3"/>
        <v>35.626674183714037</v>
      </c>
      <c r="J35" s="84">
        <f t="shared" si="3"/>
        <v>32.432637570196349</v>
      </c>
      <c r="K35" s="84">
        <f t="shared" si="3"/>
        <v>35.457893767720535</v>
      </c>
      <c r="L35" s="84">
        <f t="shared" si="3"/>
        <v>35.205754486499465</v>
      </c>
      <c r="M35" s="84">
        <f t="shared" si="3"/>
        <v>37.868869950449707</v>
      </c>
      <c r="N35" s="84">
        <f t="shared" si="3"/>
        <v>40.459336393971874</v>
      </c>
      <c r="O35" s="84">
        <f t="shared" si="3"/>
        <v>42.945138697748284</v>
      </c>
      <c r="P35" s="84">
        <f t="shared" si="3"/>
        <v>48.304581476622808</v>
      </c>
      <c r="Q35" s="84">
        <f t="shared" si="3"/>
        <v>52.042927982640393</v>
      </c>
      <c r="R35" s="84">
        <f t="shared" si="3"/>
        <v>49.482815835293238</v>
      </c>
      <c r="S35" s="84">
        <f t="shared" si="3"/>
        <v>51.699963793142544</v>
      </c>
      <c r="T35" s="84">
        <f t="shared" si="3"/>
        <v>49.713564132554211</v>
      </c>
      <c r="U35" s="84">
        <f t="shared" si="3"/>
        <v>48.488778287486767</v>
      </c>
      <c r="V35" s="84">
        <f t="shared" si="3"/>
        <v>45.876170176663734</v>
      </c>
      <c r="W35" s="84">
        <f t="shared" si="3"/>
        <v>44.753516890407219</v>
      </c>
      <c r="X35" s="84">
        <f t="shared" si="3"/>
        <v>45.148751493530689</v>
      </c>
      <c r="Y35" s="167"/>
      <c r="Z35" s="167"/>
    </row>
    <row r="38" spans="1:26" ht="15">
      <c r="A38" s="78" t="s">
        <v>218</v>
      </c>
      <c r="B38" s="79">
        <v>1000</v>
      </c>
      <c r="C38" s="73"/>
      <c r="D38" s="73"/>
      <c r="E38" s="88">
        <f t="shared" ref="E38:X39" si="4">E11</f>
        <v>2016</v>
      </c>
      <c r="F38" s="88">
        <f t="shared" si="4"/>
        <v>2017</v>
      </c>
      <c r="G38" s="88">
        <f t="shared" si="4"/>
        <v>2018</v>
      </c>
      <c r="H38" s="88">
        <f t="shared" si="4"/>
        <v>2019</v>
      </c>
      <c r="I38" s="88">
        <f t="shared" si="4"/>
        <v>2020</v>
      </c>
      <c r="J38" s="88">
        <f t="shared" si="4"/>
        <v>2021</v>
      </c>
      <c r="K38" s="88">
        <f t="shared" si="4"/>
        <v>2022</v>
      </c>
      <c r="L38" s="88">
        <f t="shared" si="4"/>
        <v>2023</v>
      </c>
      <c r="M38" s="88">
        <f t="shared" si="4"/>
        <v>2024</v>
      </c>
      <c r="N38" s="88">
        <f t="shared" si="4"/>
        <v>2025</v>
      </c>
      <c r="O38" s="88">
        <f t="shared" si="4"/>
        <v>2026</v>
      </c>
      <c r="P38" s="88">
        <f t="shared" si="4"/>
        <v>2027</v>
      </c>
      <c r="Q38" s="88">
        <f t="shared" si="4"/>
        <v>2028</v>
      </c>
      <c r="R38" s="88">
        <f t="shared" si="4"/>
        <v>2029</v>
      </c>
      <c r="S38" s="88">
        <f t="shared" si="4"/>
        <v>2030</v>
      </c>
      <c r="T38" s="88">
        <f t="shared" si="4"/>
        <v>2031</v>
      </c>
      <c r="U38" s="88">
        <f t="shared" si="4"/>
        <v>2032</v>
      </c>
      <c r="V38" s="88">
        <f t="shared" si="4"/>
        <v>2033</v>
      </c>
      <c r="W38" s="88">
        <f t="shared" si="4"/>
        <v>2034</v>
      </c>
      <c r="X38" s="88">
        <f t="shared" si="4"/>
        <v>2035</v>
      </c>
      <c r="Z38" s="80" t="s">
        <v>202</v>
      </c>
    </row>
    <row r="39" spans="1:26">
      <c r="A39" s="73" t="s">
        <v>799</v>
      </c>
      <c r="B39" s="73" t="s">
        <v>206</v>
      </c>
      <c r="C39" s="73" t="str">
        <f>$C$8</f>
        <v>Lighting Controls Interior-New</v>
      </c>
      <c r="D39" s="73"/>
      <c r="E39" s="303" t="str">
        <f t="shared" si="4"/>
        <v>FLOOR_2016</v>
      </c>
      <c r="F39" s="303" t="str">
        <f t="shared" si="4"/>
        <v>FLOOR_2017</v>
      </c>
      <c r="G39" s="303" t="str">
        <f t="shared" si="4"/>
        <v>FLOOR_2018</v>
      </c>
      <c r="H39" s="303" t="str">
        <f t="shared" si="4"/>
        <v>FLOOR_2019</v>
      </c>
      <c r="I39" s="303" t="str">
        <f t="shared" si="4"/>
        <v>FLOOR_2020</v>
      </c>
      <c r="J39" s="303" t="str">
        <f t="shared" si="4"/>
        <v>FLOOR_2021</v>
      </c>
      <c r="K39" s="303" t="str">
        <f t="shared" si="4"/>
        <v>FLOOR_2022</v>
      </c>
      <c r="L39" s="303" t="str">
        <f t="shared" si="4"/>
        <v>FLOOR_2023</v>
      </c>
      <c r="M39" s="303" t="str">
        <f t="shared" si="4"/>
        <v>FLOOR_2024</v>
      </c>
      <c r="N39" s="303" t="str">
        <f t="shared" si="4"/>
        <v>FLOOR_2025</v>
      </c>
      <c r="O39" s="303" t="str">
        <f t="shared" si="4"/>
        <v>FLOOR_2026</v>
      </c>
      <c r="P39" s="303" t="str">
        <f t="shared" si="4"/>
        <v>FLOOR_2027</v>
      </c>
      <c r="Q39" s="303" t="str">
        <f t="shared" si="4"/>
        <v>FLOOR_2028</v>
      </c>
      <c r="R39" s="303" t="str">
        <f t="shared" si="4"/>
        <v>FLOOR_2029</v>
      </c>
      <c r="S39" s="303" t="str">
        <f t="shared" si="4"/>
        <v>FLOOR_2030</v>
      </c>
      <c r="T39" s="303" t="str">
        <f t="shared" si="4"/>
        <v>FLOOR_2031</v>
      </c>
      <c r="U39" s="303" t="str">
        <f t="shared" si="4"/>
        <v>FLOOR_2032</v>
      </c>
      <c r="V39" s="303" t="str">
        <f t="shared" si="4"/>
        <v>FLOOR_2033</v>
      </c>
      <c r="W39" s="303" t="str">
        <f t="shared" si="4"/>
        <v>FLOOR_2034</v>
      </c>
      <c r="X39" s="303" t="str">
        <f t="shared" si="4"/>
        <v>FLOOR_2035</v>
      </c>
      <c r="Z39" s="81"/>
    </row>
    <row r="40" spans="1:26">
      <c r="A40" s="315">
        <f>VLOOKUP("Applic",LookupNew,MATCH(C40,SavingsNew!$C$6:$U$6,0),FALSE)</f>
        <v>0.50527001127628812</v>
      </c>
      <c r="B40" s="315">
        <f>VLOOKUP("Sats",LookupNew,MATCH(C40,SavingsNew!$C$6:$U$6,0),FALSE)</f>
        <v>0.75729180816890651</v>
      </c>
      <c r="C40" t="str">
        <f t="shared" ref="C40:C57" si="5">C13</f>
        <v>Large Off</v>
      </c>
      <c r="D40" s="45"/>
      <c r="E40" s="315">
        <f>E$13*$B40*$A40</f>
        <v>2.9351935602269603</v>
      </c>
      <c r="F40" s="315">
        <f t="shared" ref="F40:X54" si="6">F$13*$B40*$A40</f>
        <v>2.2363520796908953</v>
      </c>
      <c r="G40" s="315">
        <f t="shared" si="6"/>
        <v>2.2111076433229626</v>
      </c>
      <c r="H40" s="315">
        <f t="shared" si="6"/>
        <v>2.585473815312274</v>
      </c>
      <c r="I40" s="315">
        <f t="shared" si="6"/>
        <v>2.4921912937818802</v>
      </c>
      <c r="J40" s="315">
        <f t="shared" si="6"/>
        <v>2.0397371390232153</v>
      </c>
      <c r="K40" s="315">
        <f t="shared" si="6"/>
        <v>2.5947593942349521</v>
      </c>
      <c r="L40" s="315">
        <f t="shared" si="6"/>
        <v>2.2623617013323849</v>
      </c>
      <c r="M40" s="315">
        <f t="shared" si="6"/>
        <v>2.1974976108636866</v>
      </c>
      <c r="N40" s="315">
        <f t="shared" si="6"/>
        <v>2.4775595180315082</v>
      </c>
      <c r="O40" s="315">
        <f t="shared" si="6"/>
        <v>2.4782961372074852</v>
      </c>
      <c r="P40" s="315">
        <f t="shared" si="6"/>
        <v>2.7087908005478312</v>
      </c>
      <c r="Q40" s="315">
        <f t="shared" si="6"/>
        <v>2.9641883598933072</v>
      </c>
      <c r="R40" s="315">
        <f t="shared" si="6"/>
        <v>2.7039117372530947</v>
      </c>
      <c r="S40" s="315">
        <f t="shared" si="6"/>
        <v>2.9364848459679456</v>
      </c>
      <c r="T40" s="315">
        <f t="shared" si="6"/>
        <v>2.8697350379927884</v>
      </c>
      <c r="U40" s="315">
        <f t="shared" si="6"/>
        <v>2.8220272101017274</v>
      </c>
      <c r="V40" s="315">
        <f t="shared" si="6"/>
        <v>2.6477201424607948</v>
      </c>
      <c r="W40" s="315">
        <f t="shared" si="6"/>
        <v>2.6115296238184502</v>
      </c>
      <c r="X40" s="315">
        <f t="shared" si="6"/>
        <v>2.7378301638339533</v>
      </c>
      <c r="Z40" s="85">
        <f t="shared" ref="Z40:Z57" si="7">SUM(E40:X40)</f>
        <v>51.512747814898106</v>
      </c>
    </row>
    <row r="41" spans="1:26">
      <c r="A41" s="315">
        <f>VLOOKUP("Applic",LookupNew,MATCH(C41,SavingsNew!$C$6:$U$6,0),FALSE)</f>
        <v>0.50527001127628812</v>
      </c>
      <c r="B41" s="315">
        <f>VLOOKUP("Sats",LookupNew,MATCH(C41,SavingsNew!$C$6:$U$6,0),FALSE)</f>
        <v>0.75729180816890651</v>
      </c>
      <c r="C41" t="str">
        <f t="shared" si="5"/>
        <v>Medium Off</v>
      </c>
      <c r="D41" s="45"/>
      <c r="E41" s="315">
        <f t="shared" ref="E41:T57" si="8">E$13*$B41*$A41</f>
        <v>2.9351935602269603</v>
      </c>
      <c r="F41" s="315">
        <f t="shared" si="8"/>
        <v>2.2363520796908953</v>
      </c>
      <c r="G41" s="315">
        <f t="shared" si="8"/>
        <v>2.2111076433229626</v>
      </c>
      <c r="H41" s="315">
        <f t="shared" si="8"/>
        <v>2.585473815312274</v>
      </c>
      <c r="I41" s="315">
        <f t="shared" si="8"/>
        <v>2.4921912937818802</v>
      </c>
      <c r="J41" s="315">
        <f t="shared" si="8"/>
        <v>2.0397371390232153</v>
      </c>
      <c r="K41" s="315">
        <f t="shared" si="8"/>
        <v>2.5947593942349521</v>
      </c>
      <c r="L41" s="315">
        <f t="shared" si="8"/>
        <v>2.2623617013323849</v>
      </c>
      <c r="M41" s="315">
        <f t="shared" si="8"/>
        <v>2.1974976108636866</v>
      </c>
      <c r="N41" s="315">
        <f t="shared" si="8"/>
        <v>2.4775595180315082</v>
      </c>
      <c r="O41" s="315">
        <f t="shared" si="8"/>
        <v>2.4782961372074852</v>
      </c>
      <c r="P41" s="315">
        <f t="shared" si="8"/>
        <v>2.7087908005478312</v>
      </c>
      <c r="Q41" s="315">
        <f t="shared" si="8"/>
        <v>2.9641883598933072</v>
      </c>
      <c r="R41" s="315">
        <f t="shared" si="8"/>
        <v>2.7039117372530947</v>
      </c>
      <c r="S41" s="315">
        <f t="shared" si="8"/>
        <v>2.9364848459679456</v>
      </c>
      <c r="T41" s="315">
        <f t="shared" si="8"/>
        <v>2.8697350379927884</v>
      </c>
      <c r="U41" s="315">
        <f t="shared" si="6"/>
        <v>2.8220272101017274</v>
      </c>
      <c r="V41" s="315">
        <f t="shared" si="6"/>
        <v>2.6477201424607948</v>
      </c>
      <c r="W41" s="315">
        <f t="shared" si="6"/>
        <v>2.6115296238184502</v>
      </c>
      <c r="X41" s="315">
        <f t="shared" si="6"/>
        <v>2.7378301638339533</v>
      </c>
      <c r="Z41" s="85">
        <f t="shared" si="7"/>
        <v>51.512747814898106</v>
      </c>
    </row>
    <row r="42" spans="1:26">
      <c r="A42" s="315">
        <f>VLOOKUP("Applic",LookupNew,MATCH(C42,SavingsNew!$C$6:$U$6,0),FALSE)</f>
        <v>0.50527001127628812</v>
      </c>
      <c r="B42" s="315">
        <f>VLOOKUP("Sats",LookupNew,MATCH(C42,SavingsNew!$C$6:$U$6,0),FALSE)</f>
        <v>0.75729180816890651</v>
      </c>
      <c r="C42" t="str">
        <f t="shared" si="5"/>
        <v>Small Off</v>
      </c>
      <c r="D42" s="45"/>
      <c r="E42" s="315">
        <f t="shared" si="8"/>
        <v>2.9351935602269603</v>
      </c>
      <c r="F42" s="315">
        <f t="shared" si="6"/>
        <v>2.2363520796908953</v>
      </c>
      <c r="G42" s="315">
        <f t="shared" si="6"/>
        <v>2.2111076433229626</v>
      </c>
      <c r="H42" s="315">
        <f t="shared" si="6"/>
        <v>2.585473815312274</v>
      </c>
      <c r="I42" s="315">
        <f t="shared" si="6"/>
        <v>2.4921912937818802</v>
      </c>
      <c r="J42" s="315">
        <f t="shared" si="6"/>
        <v>2.0397371390232153</v>
      </c>
      <c r="K42" s="315">
        <f t="shared" si="6"/>
        <v>2.5947593942349521</v>
      </c>
      <c r="L42" s="315">
        <f t="shared" si="6"/>
        <v>2.2623617013323849</v>
      </c>
      <c r="M42" s="315">
        <f t="shared" si="6"/>
        <v>2.1974976108636866</v>
      </c>
      <c r="N42" s="315">
        <f t="shared" si="6"/>
        <v>2.4775595180315082</v>
      </c>
      <c r="O42" s="315">
        <f t="shared" si="6"/>
        <v>2.4782961372074852</v>
      </c>
      <c r="P42" s="315">
        <f t="shared" si="6"/>
        <v>2.7087908005478312</v>
      </c>
      <c r="Q42" s="315">
        <f t="shared" si="6"/>
        <v>2.9641883598933072</v>
      </c>
      <c r="R42" s="315">
        <f t="shared" si="6"/>
        <v>2.7039117372530947</v>
      </c>
      <c r="S42" s="315">
        <f t="shared" si="6"/>
        <v>2.9364848459679456</v>
      </c>
      <c r="T42" s="315">
        <f t="shared" si="6"/>
        <v>2.8697350379927884</v>
      </c>
      <c r="U42" s="315">
        <f t="shared" si="6"/>
        <v>2.8220272101017274</v>
      </c>
      <c r="V42" s="315">
        <f t="shared" si="6"/>
        <v>2.6477201424607948</v>
      </c>
      <c r="W42" s="315">
        <f t="shared" si="6"/>
        <v>2.6115296238184502</v>
      </c>
      <c r="X42" s="315">
        <f t="shared" si="6"/>
        <v>2.7378301638339533</v>
      </c>
      <c r="Z42" s="85">
        <f t="shared" si="7"/>
        <v>51.512747814898106</v>
      </c>
    </row>
    <row r="43" spans="1:26">
      <c r="A43" s="315">
        <f>VLOOKUP("Applic",LookupNew,MATCH(C43,SavingsNew!$C$6:$U$6,0),FALSE)</f>
        <v>0</v>
      </c>
      <c r="B43" s="315">
        <f>VLOOKUP("Sats",LookupNew,MATCH(C43,SavingsNew!$C$6:$U$6,0),FALSE)</f>
        <v>0</v>
      </c>
      <c r="C43" t="str">
        <f t="shared" si="5"/>
        <v>XLarge Ret</v>
      </c>
      <c r="D43" s="45"/>
      <c r="E43" s="315">
        <f t="shared" si="8"/>
        <v>0</v>
      </c>
      <c r="F43" s="315">
        <f t="shared" si="6"/>
        <v>0</v>
      </c>
      <c r="G43" s="315">
        <f t="shared" si="6"/>
        <v>0</v>
      </c>
      <c r="H43" s="315">
        <f t="shared" si="6"/>
        <v>0</v>
      </c>
      <c r="I43" s="315">
        <f t="shared" si="6"/>
        <v>0</v>
      </c>
      <c r="J43" s="315">
        <f t="shared" si="6"/>
        <v>0</v>
      </c>
      <c r="K43" s="315">
        <f t="shared" si="6"/>
        <v>0</v>
      </c>
      <c r="L43" s="315">
        <f t="shared" si="6"/>
        <v>0</v>
      </c>
      <c r="M43" s="315">
        <f t="shared" si="6"/>
        <v>0</v>
      </c>
      <c r="N43" s="315">
        <f t="shared" si="6"/>
        <v>0</v>
      </c>
      <c r="O43" s="315">
        <f t="shared" si="6"/>
        <v>0</v>
      </c>
      <c r="P43" s="315">
        <f t="shared" si="6"/>
        <v>0</v>
      </c>
      <c r="Q43" s="315">
        <f t="shared" si="6"/>
        <v>0</v>
      </c>
      <c r="R43" s="315">
        <f t="shared" si="6"/>
        <v>0</v>
      </c>
      <c r="S43" s="315">
        <f t="shared" si="6"/>
        <v>0</v>
      </c>
      <c r="T43" s="315">
        <f t="shared" si="6"/>
        <v>0</v>
      </c>
      <c r="U43" s="315">
        <f t="shared" si="6"/>
        <v>0</v>
      </c>
      <c r="V43" s="315">
        <f t="shared" si="6"/>
        <v>0</v>
      </c>
      <c r="W43" s="315">
        <f t="shared" si="6"/>
        <v>0</v>
      </c>
      <c r="X43" s="315">
        <f t="shared" si="6"/>
        <v>0</v>
      </c>
      <c r="Z43" s="85">
        <f t="shared" si="7"/>
        <v>0</v>
      </c>
    </row>
    <row r="44" spans="1:26">
      <c r="A44" s="315">
        <f>VLOOKUP("Applic",LookupNew,MATCH(C44,SavingsNew!$C$6:$U$6,0),FALSE)</f>
        <v>0</v>
      </c>
      <c r="B44" s="315">
        <f>VLOOKUP("Sats",LookupNew,MATCH(C44,SavingsNew!$C$6:$U$6,0),FALSE)</f>
        <v>0</v>
      </c>
      <c r="C44" t="str">
        <f t="shared" si="5"/>
        <v>Large Ret</v>
      </c>
      <c r="D44" s="45"/>
      <c r="E44" s="315">
        <f t="shared" si="8"/>
        <v>0</v>
      </c>
      <c r="F44" s="315">
        <f t="shared" si="6"/>
        <v>0</v>
      </c>
      <c r="G44" s="315">
        <f t="shared" si="6"/>
        <v>0</v>
      </c>
      <c r="H44" s="315">
        <f t="shared" si="6"/>
        <v>0</v>
      </c>
      <c r="I44" s="315">
        <f t="shared" si="6"/>
        <v>0</v>
      </c>
      <c r="J44" s="315">
        <f t="shared" si="6"/>
        <v>0</v>
      </c>
      <c r="K44" s="315">
        <f t="shared" si="6"/>
        <v>0</v>
      </c>
      <c r="L44" s="315">
        <f t="shared" si="6"/>
        <v>0</v>
      </c>
      <c r="M44" s="315">
        <f t="shared" si="6"/>
        <v>0</v>
      </c>
      <c r="N44" s="315">
        <f t="shared" si="6"/>
        <v>0</v>
      </c>
      <c r="O44" s="315">
        <f t="shared" si="6"/>
        <v>0</v>
      </c>
      <c r="P44" s="315">
        <f t="shared" si="6"/>
        <v>0</v>
      </c>
      <c r="Q44" s="315">
        <f t="shared" si="6"/>
        <v>0</v>
      </c>
      <c r="R44" s="315">
        <f t="shared" si="6"/>
        <v>0</v>
      </c>
      <c r="S44" s="315">
        <f t="shared" si="6"/>
        <v>0</v>
      </c>
      <c r="T44" s="315">
        <f t="shared" si="6"/>
        <v>0</v>
      </c>
      <c r="U44" s="315">
        <f t="shared" si="6"/>
        <v>0</v>
      </c>
      <c r="V44" s="315">
        <f t="shared" si="6"/>
        <v>0</v>
      </c>
      <c r="W44" s="315">
        <f t="shared" si="6"/>
        <v>0</v>
      </c>
      <c r="X44" s="315">
        <f t="shared" si="6"/>
        <v>0</v>
      </c>
      <c r="Z44" s="85">
        <f t="shared" si="7"/>
        <v>0</v>
      </c>
    </row>
    <row r="45" spans="1:26">
      <c r="A45" s="315">
        <f>VLOOKUP("Applic",LookupNew,MATCH(C45,SavingsNew!$C$6:$U$6,0),FALSE)</f>
        <v>0</v>
      </c>
      <c r="B45" s="315">
        <f>VLOOKUP("Sats",LookupNew,MATCH(C45,SavingsNew!$C$6:$U$6,0),FALSE)</f>
        <v>0</v>
      </c>
      <c r="C45" t="str">
        <f t="shared" si="5"/>
        <v>Medium Ret</v>
      </c>
      <c r="D45" s="45"/>
      <c r="E45" s="315">
        <f t="shared" si="8"/>
        <v>0</v>
      </c>
      <c r="F45" s="315">
        <f t="shared" si="6"/>
        <v>0</v>
      </c>
      <c r="G45" s="315">
        <f t="shared" si="6"/>
        <v>0</v>
      </c>
      <c r="H45" s="315">
        <f t="shared" si="6"/>
        <v>0</v>
      </c>
      <c r="I45" s="315">
        <f t="shared" si="6"/>
        <v>0</v>
      </c>
      <c r="J45" s="315">
        <f t="shared" si="6"/>
        <v>0</v>
      </c>
      <c r="K45" s="315">
        <f t="shared" si="6"/>
        <v>0</v>
      </c>
      <c r="L45" s="315">
        <f t="shared" si="6"/>
        <v>0</v>
      </c>
      <c r="M45" s="315">
        <f t="shared" si="6"/>
        <v>0</v>
      </c>
      <c r="N45" s="315">
        <f t="shared" si="6"/>
        <v>0</v>
      </c>
      <c r="O45" s="315">
        <f t="shared" si="6"/>
        <v>0</v>
      </c>
      <c r="P45" s="315">
        <f t="shared" si="6"/>
        <v>0</v>
      </c>
      <c r="Q45" s="315">
        <f t="shared" si="6"/>
        <v>0</v>
      </c>
      <c r="R45" s="315">
        <f t="shared" si="6"/>
        <v>0</v>
      </c>
      <c r="S45" s="315">
        <f t="shared" si="6"/>
        <v>0</v>
      </c>
      <c r="T45" s="315">
        <f t="shared" si="6"/>
        <v>0</v>
      </c>
      <c r="U45" s="315">
        <f t="shared" si="6"/>
        <v>0</v>
      </c>
      <c r="V45" s="315">
        <f t="shared" si="6"/>
        <v>0</v>
      </c>
      <c r="W45" s="315">
        <f t="shared" si="6"/>
        <v>0</v>
      </c>
      <c r="X45" s="315">
        <f t="shared" si="6"/>
        <v>0</v>
      </c>
      <c r="Z45" s="85">
        <f t="shared" si="7"/>
        <v>0</v>
      </c>
    </row>
    <row r="46" spans="1:26">
      <c r="A46" s="315">
        <f>VLOOKUP("Applic",LookupNew,MATCH(C46,SavingsNew!$C$6:$U$6,0),FALSE)</f>
        <v>0</v>
      </c>
      <c r="B46" s="315">
        <f>VLOOKUP("Sats",LookupNew,MATCH(C46,SavingsNew!$C$6:$U$6,0),FALSE)</f>
        <v>0</v>
      </c>
      <c r="C46" t="str">
        <f t="shared" si="5"/>
        <v>Small Ret</v>
      </c>
      <c r="D46" s="45"/>
      <c r="E46" s="315">
        <f t="shared" si="8"/>
        <v>0</v>
      </c>
      <c r="F46" s="315">
        <f t="shared" si="6"/>
        <v>0</v>
      </c>
      <c r="G46" s="315">
        <f t="shared" si="6"/>
        <v>0</v>
      </c>
      <c r="H46" s="315">
        <f t="shared" si="6"/>
        <v>0</v>
      </c>
      <c r="I46" s="315">
        <f t="shared" si="6"/>
        <v>0</v>
      </c>
      <c r="J46" s="315">
        <f t="shared" si="6"/>
        <v>0</v>
      </c>
      <c r="K46" s="315">
        <f t="shared" si="6"/>
        <v>0</v>
      </c>
      <c r="L46" s="315">
        <f t="shared" si="6"/>
        <v>0</v>
      </c>
      <c r="M46" s="315">
        <f t="shared" si="6"/>
        <v>0</v>
      </c>
      <c r="N46" s="315">
        <f t="shared" si="6"/>
        <v>0</v>
      </c>
      <c r="O46" s="315">
        <f t="shared" si="6"/>
        <v>0</v>
      </c>
      <c r="P46" s="315">
        <f t="shared" si="6"/>
        <v>0</v>
      </c>
      <c r="Q46" s="315">
        <f t="shared" si="6"/>
        <v>0</v>
      </c>
      <c r="R46" s="315">
        <f t="shared" si="6"/>
        <v>0</v>
      </c>
      <c r="S46" s="315">
        <f t="shared" si="6"/>
        <v>0</v>
      </c>
      <c r="T46" s="315">
        <f t="shared" si="6"/>
        <v>0</v>
      </c>
      <c r="U46" s="315">
        <f t="shared" si="6"/>
        <v>0</v>
      </c>
      <c r="V46" s="315">
        <f t="shared" si="6"/>
        <v>0</v>
      </c>
      <c r="W46" s="315">
        <f t="shared" si="6"/>
        <v>0</v>
      </c>
      <c r="X46" s="315">
        <f t="shared" si="6"/>
        <v>0</v>
      </c>
      <c r="Z46" s="85">
        <f t="shared" si="7"/>
        <v>0</v>
      </c>
    </row>
    <row r="47" spans="1:26">
      <c r="A47" s="315">
        <f>VLOOKUP("Applic",LookupNew,MATCH(C47,SavingsNew!$C$6:$U$6,0),FALSE)</f>
        <v>0.78474440033696813</v>
      </c>
      <c r="B47" s="315">
        <f>VLOOKUP("Sats",LookupNew,MATCH(C47,SavingsNew!$C$6:$U$6,0),FALSE)</f>
        <v>0.70961950735095192</v>
      </c>
      <c r="C47" t="str">
        <f t="shared" si="5"/>
        <v>School K-12</v>
      </c>
      <c r="D47" s="45"/>
      <c r="E47" s="315">
        <f t="shared" si="8"/>
        <v>4.2717294144157387</v>
      </c>
      <c r="F47" s="315">
        <f t="shared" si="6"/>
        <v>3.2546715450911265</v>
      </c>
      <c r="G47" s="315">
        <f t="shared" si="6"/>
        <v>3.2179320936135536</v>
      </c>
      <c r="H47" s="315">
        <f t="shared" si="6"/>
        <v>3.7627653238027428</v>
      </c>
      <c r="I47" s="315">
        <f t="shared" si="6"/>
        <v>3.6270067501700587</v>
      </c>
      <c r="J47" s="315">
        <f t="shared" si="6"/>
        <v>2.9685282948658198</v>
      </c>
      <c r="K47" s="315">
        <f t="shared" si="6"/>
        <v>3.7762790767461154</v>
      </c>
      <c r="L47" s="315">
        <f t="shared" si="6"/>
        <v>3.2925246077747286</v>
      </c>
      <c r="M47" s="315">
        <f t="shared" si="6"/>
        <v>3.1981247538948914</v>
      </c>
      <c r="N47" s="315">
        <f t="shared" si="6"/>
        <v>3.6057124179308024</v>
      </c>
      <c r="O47" s="315">
        <f t="shared" si="6"/>
        <v>3.6067844555108381</v>
      </c>
      <c r="P47" s="315">
        <f t="shared" si="6"/>
        <v>3.9422345077999541</v>
      </c>
      <c r="Q47" s="315">
        <f t="shared" si="6"/>
        <v>4.3139269513271534</v>
      </c>
      <c r="R47" s="315">
        <f t="shared" si="6"/>
        <v>3.9351337705697631</v>
      </c>
      <c r="S47" s="315">
        <f t="shared" si="6"/>
        <v>4.2736086851244668</v>
      </c>
      <c r="T47" s="315">
        <f t="shared" si="6"/>
        <v>4.1764644551841297</v>
      </c>
      <c r="U47" s="315">
        <f t="shared" si="6"/>
        <v>4.1070329415484945</v>
      </c>
      <c r="V47" s="315">
        <f t="shared" si="6"/>
        <v>3.8533554198777424</v>
      </c>
      <c r="W47" s="315">
        <f t="shared" si="6"/>
        <v>3.80068560446853</v>
      </c>
      <c r="X47" s="315">
        <f t="shared" si="6"/>
        <v>3.9844969003065795</v>
      </c>
      <c r="Z47" s="85">
        <f t="shared" si="7"/>
        <v>74.968997970023224</v>
      </c>
    </row>
    <row r="48" spans="1:26">
      <c r="A48" s="315">
        <f>VLOOKUP("Applic",LookupNew,MATCH(C48,SavingsNew!$C$6:$U$6,0),FALSE)</f>
        <v>0.5</v>
      </c>
      <c r="B48" s="315">
        <f>VLOOKUP("Sats",LookupNew,MATCH(C48,SavingsNew!$C$6:$U$6,0),FALSE)</f>
        <v>0.70961950735095192</v>
      </c>
      <c r="C48" t="str">
        <f t="shared" si="5"/>
        <v>University</v>
      </c>
      <c r="D48" s="45"/>
      <c r="E48" s="315">
        <f t="shared" si="8"/>
        <v>2.721732969729675</v>
      </c>
      <c r="F48" s="315">
        <f t="shared" si="6"/>
        <v>2.0737144117839996</v>
      </c>
      <c r="G48" s="315">
        <f t="shared" si="6"/>
        <v>2.0503058653440394</v>
      </c>
      <c r="H48" s="315">
        <f t="shared" si="6"/>
        <v>2.3974464310844503</v>
      </c>
      <c r="I48" s="315">
        <f t="shared" si="6"/>
        <v>2.3109478376734049</v>
      </c>
      <c r="J48" s="315">
        <f t="shared" si="6"/>
        <v>1.8913982014979258</v>
      </c>
      <c r="K48" s="315">
        <f t="shared" si="6"/>
        <v>2.4060567205860828</v>
      </c>
      <c r="L48" s="315">
        <f t="shared" si="6"/>
        <v>2.0978324957533454</v>
      </c>
      <c r="M48" s="315">
        <f t="shared" si="6"/>
        <v>2.0376856161838308</v>
      </c>
      <c r="N48" s="315">
        <f t="shared" si="6"/>
        <v>2.2973801510291216</v>
      </c>
      <c r="O48" s="315">
        <f t="shared" si="6"/>
        <v>2.2980631999171259</v>
      </c>
      <c r="P48" s="315">
        <f t="shared" si="6"/>
        <v>2.5117952457559203</v>
      </c>
      <c r="Q48" s="315">
        <f t="shared" si="6"/>
        <v>2.7486191360363703</v>
      </c>
      <c r="R48" s="315">
        <f t="shared" si="6"/>
        <v>2.5072710100766709</v>
      </c>
      <c r="S48" s="315">
        <f t="shared" si="6"/>
        <v>2.7229303473139694</v>
      </c>
      <c r="T48" s="315">
        <f t="shared" si="6"/>
        <v>2.6610348881691683</v>
      </c>
      <c r="U48" s="315">
        <f t="shared" si="6"/>
        <v>2.6167965899373988</v>
      </c>
      <c r="V48" s="315">
        <f t="shared" si="6"/>
        <v>2.4551659229572822</v>
      </c>
      <c r="W48" s="315">
        <f t="shared" si="6"/>
        <v>2.4216073430001672</v>
      </c>
      <c r="X48" s="315">
        <f t="shared" si="6"/>
        <v>2.5387227348138084</v>
      </c>
      <c r="Z48" s="85">
        <f t="shared" si="7"/>
        <v>47.766507118643766</v>
      </c>
    </row>
    <row r="49" spans="1:26">
      <c r="A49" s="315">
        <f>VLOOKUP("Applic",LookupNew,MATCH(C49,SavingsNew!$C$6:$U$6,0),FALSE)</f>
        <v>0.69921768243993909</v>
      </c>
      <c r="B49" s="315">
        <f>VLOOKUP("Sats",LookupNew,MATCH(C49,SavingsNew!$C$6:$U$6,0),FALSE)</f>
        <v>0.74929334511440504</v>
      </c>
      <c r="C49" t="str">
        <f t="shared" si="5"/>
        <v>Warehouse</v>
      </c>
      <c r="D49" s="45"/>
      <c r="E49" s="315">
        <f t="shared" si="8"/>
        <v>4.0189651672081776</v>
      </c>
      <c r="F49" s="315">
        <f t="shared" si="6"/>
        <v>3.062088044781722</v>
      </c>
      <c r="G49" s="315">
        <f t="shared" si="6"/>
        <v>3.0275225184044157</v>
      </c>
      <c r="H49" s="315">
        <f t="shared" si="6"/>
        <v>3.5401171988348845</v>
      </c>
      <c r="I49" s="315">
        <f t="shared" si="6"/>
        <v>3.4123916512525945</v>
      </c>
      <c r="J49" s="315">
        <f t="shared" si="6"/>
        <v>2.7928762937737215</v>
      </c>
      <c r="K49" s="315">
        <f t="shared" si="6"/>
        <v>3.5528313239792308</v>
      </c>
      <c r="L49" s="315">
        <f t="shared" si="6"/>
        <v>3.0977012884212076</v>
      </c>
      <c r="M49" s="315">
        <f t="shared" si="6"/>
        <v>3.0088872068803014</v>
      </c>
      <c r="N49" s="315">
        <f t="shared" si="6"/>
        <v>3.3923573346501148</v>
      </c>
      <c r="O49" s="315">
        <f t="shared" si="6"/>
        <v>3.3933659382563177</v>
      </c>
      <c r="P49" s="315">
        <f t="shared" si="6"/>
        <v>3.7089669383895418</v>
      </c>
      <c r="Q49" s="315">
        <f t="shared" si="6"/>
        <v>4.0586658164151812</v>
      </c>
      <c r="R49" s="315">
        <f t="shared" si="6"/>
        <v>3.702286361784354</v>
      </c>
      <c r="S49" s="315">
        <f t="shared" si="6"/>
        <v>4.0207332388216663</v>
      </c>
      <c r="T49" s="315">
        <f t="shared" si="6"/>
        <v>3.9293371698178734</v>
      </c>
      <c r="U49" s="315">
        <f t="shared" si="6"/>
        <v>3.864014016655017</v>
      </c>
      <c r="V49" s="315">
        <f t="shared" si="6"/>
        <v>3.6253469513072236</v>
      </c>
      <c r="W49" s="315">
        <f t="shared" si="6"/>
        <v>3.5757936830738561</v>
      </c>
      <c r="X49" s="315">
        <f t="shared" si="6"/>
        <v>3.748728605594823</v>
      </c>
      <c r="Z49" s="85">
        <f t="shared" si="7"/>
        <v>70.532976748302218</v>
      </c>
    </row>
    <row r="50" spans="1:26">
      <c r="A50" s="315">
        <f>VLOOKUP("Applic",LookupNew,MATCH(C50,SavingsNew!$C$6:$U$6,0),FALSE)</f>
        <v>0</v>
      </c>
      <c r="B50" s="315">
        <f>VLOOKUP("Sats",LookupNew,MATCH(C50,SavingsNew!$C$6:$U$6,0),FALSE)</f>
        <v>0</v>
      </c>
      <c r="C50" t="str">
        <f t="shared" si="5"/>
        <v>Supermarket</v>
      </c>
      <c r="D50" s="45"/>
      <c r="E50" s="315">
        <f t="shared" si="8"/>
        <v>0</v>
      </c>
      <c r="F50" s="315">
        <f t="shared" si="6"/>
        <v>0</v>
      </c>
      <c r="G50" s="315">
        <f t="shared" si="6"/>
        <v>0</v>
      </c>
      <c r="H50" s="315">
        <f t="shared" si="6"/>
        <v>0</v>
      </c>
      <c r="I50" s="315">
        <f t="shared" si="6"/>
        <v>0</v>
      </c>
      <c r="J50" s="315">
        <f t="shared" si="6"/>
        <v>0</v>
      </c>
      <c r="K50" s="315">
        <f t="shared" si="6"/>
        <v>0</v>
      </c>
      <c r="L50" s="315">
        <f t="shared" si="6"/>
        <v>0</v>
      </c>
      <c r="M50" s="315">
        <f t="shared" si="6"/>
        <v>0</v>
      </c>
      <c r="N50" s="315">
        <f t="shared" si="6"/>
        <v>0</v>
      </c>
      <c r="O50" s="315">
        <f t="shared" si="6"/>
        <v>0</v>
      </c>
      <c r="P50" s="315">
        <f t="shared" si="6"/>
        <v>0</v>
      </c>
      <c r="Q50" s="315">
        <f t="shared" si="6"/>
        <v>0</v>
      </c>
      <c r="R50" s="315">
        <f t="shared" si="6"/>
        <v>0</v>
      </c>
      <c r="S50" s="315">
        <f t="shared" si="6"/>
        <v>0</v>
      </c>
      <c r="T50" s="315">
        <f t="shared" si="6"/>
        <v>0</v>
      </c>
      <c r="U50" s="315">
        <f t="shared" si="6"/>
        <v>0</v>
      </c>
      <c r="V50" s="315">
        <f t="shared" si="6"/>
        <v>0</v>
      </c>
      <c r="W50" s="315">
        <f t="shared" si="6"/>
        <v>0</v>
      </c>
      <c r="X50" s="315">
        <f t="shared" si="6"/>
        <v>0</v>
      </c>
      <c r="Z50" s="85">
        <f t="shared" si="7"/>
        <v>0</v>
      </c>
    </row>
    <row r="51" spans="1:26">
      <c r="A51" s="315">
        <f>VLOOKUP("Applic",LookupNew,MATCH(C51,SavingsNew!$C$6:$U$6,0),FALSE)</f>
        <v>0</v>
      </c>
      <c r="B51" s="315">
        <f>VLOOKUP("Sats",LookupNew,MATCH(C51,SavingsNew!$C$6:$U$6,0),FALSE)</f>
        <v>0</v>
      </c>
      <c r="C51" t="str">
        <f t="shared" si="5"/>
        <v>MiniMart</v>
      </c>
      <c r="D51" s="45"/>
      <c r="E51" s="315">
        <f t="shared" si="8"/>
        <v>0</v>
      </c>
      <c r="F51" s="315">
        <f t="shared" si="6"/>
        <v>0</v>
      </c>
      <c r="G51" s="315">
        <f t="shared" si="6"/>
        <v>0</v>
      </c>
      <c r="H51" s="315">
        <f t="shared" si="6"/>
        <v>0</v>
      </c>
      <c r="I51" s="315">
        <f t="shared" si="6"/>
        <v>0</v>
      </c>
      <c r="J51" s="315">
        <f t="shared" si="6"/>
        <v>0</v>
      </c>
      <c r="K51" s="315">
        <f t="shared" si="6"/>
        <v>0</v>
      </c>
      <c r="L51" s="315">
        <f t="shared" si="6"/>
        <v>0</v>
      </c>
      <c r="M51" s="315">
        <f t="shared" si="6"/>
        <v>0</v>
      </c>
      <c r="N51" s="315">
        <f t="shared" si="6"/>
        <v>0</v>
      </c>
      <c r="O51" s="315">
        <f t="shared" si="6"/>
        <v>0</v>
      </c>
      <c r="P51" s="315">
        <f t="shared" si="6"/>
        <v>0</v>
      </c>
      <c r="Q51" s="315">
        <f t="shared" si="6"/>
        <v>0</v>
      </c>
      <c r="R51" s="315">
        <f t="shared" si="6"/>
        <v>0</v>
      </c>
      <c r="S51" s="315">
        <f t="shared" si="6"/>
        <v>0</v>
      </c>
      <c r="T51" s="315">
        <f t="shared" si="6"/>
        <v>0</v>
      </c>
      <c r="U51" s="315">
        <f t="shared" si="6"/>
        <v>0</v>
      </c>
      <c r="V51" s="315">
        <f t="shared" si="6"/>
        <v>0</v>
      </c>
      <c r="W51" s="315">
        <f t="shared" si="6"/>
        <v>0</v>
      </c>
      <c r="X51" s="315">
        <f t="shared" si="6"/>
        <v>0</v>
      </c>
      <c r="Z51" s="85">
        <f t="shared" si="7"/>
        <v>0</v>
      </c>
    </row>
    <row r="52" spans="1:26">
      <c r="A52" s="315">
        <f>VLOOKUP("Applic",LookupNew,MATCH(C52,SavingsNew!$C$6:$U$6,0),FALSE)</f>
        <v>0</v>
      </c>
      <c r="B52" s="315">
        <f>VLOOKUP("Sats",LookupNew,MATCH(C52,SavingsNew!$C$6:$U$6,0),FALSE)</f>
        <v>0</v>
      </c>
      <c r="C52" t="str">
        <f t="shared" si="5"/>
        <v>Restaurant</v>
      </c>
      <c r="D52" s="45"/>
      <c r="E52" s="315">
        <f t="shared" si="8"/>
        <v>0</v>
      </c>
      <c r="F52" s="315">
        <f t="shared" si="6"/>
        <v>0</v>
      </c>
      <c r="G52" s="315">
        <f t="shared" si="6"/>
        <v>0</v>
      </c>
      <c r="H52" s="315">
        <f t="shared" si="6"/>
        <v>0</v>
      </c>
      <c r="I52" s="315">
        <f t="shared" si="6"/>
        <v>0</v>
      </c>
      <c r="J52" s="315">
        <f t="shared" si="6"/>
        <v>0</v>
      </c>
      <c r="K52" s="315">
        <f t="shared" si="6"/>
        <v>0</v>
      </c>
      <c r="L52" s="315">
        <f t="shared" si="6"/>
        <v>0</v>
      </c>
      <c r="M52" s="315">
        <f t="shared" si="6"/>
        <v>0</v>
      </c>
      <c r="N52" s="315">
        <f t="shared" si="6"/>
        <v>0</v>
      </c>
      <c r="O52" s="315">
        <f t="shared" si="6"/>
        <v>0</v>
      </c>
      <c r="P52" s="315">
        <f t="shared" si="6"/>
        <v>0</v>
      </c>
      <c r="Q52" s="315">
        <f t="shared" si="6"/>
        <v>0</v>
      </c>
      <c r="R52" s="315">
        <f t="shared" si="6"/>
        <v>0</v>
      </c>
      <c r="S52" s="315">
        <f t="shared" si="6"/>
        <v>0</v>
      </c>
      <c r="T52" s="315">
        <f t="shared" si="6"/>
        <v>0</v>
      </c>
      <c r="U52" s="315">
        <f t="shared" si="6"/>
        <v>0</v>
      </c>
      <c r="V52" s="315">
        <f t="shared" si="6"/>
        <v>0</v>
      </c>
      <c r="W52" s="315">
        <f t="shared" si="6"/>
        <v>0</v>
      </c>
      <c r="X52" s="315">
        <f t="shared" si="6"/>
        <v>0</v>
      </c>
      <c r="Z52" s="85">
        <f t="shared" si="7"/>
        <v>0</v>
      </c>
    </row>
    <row r="53" spans="1:26">
      <c r="A53" s="315">
        <f>VLOOKUP("Applic",LookupNew,MATCH(C53,SavingsNew!$C$6:$U$6,0),FALSE)</f>
        <v>0</v>
      </c>
      <c r="B53" s="315">
        <f>VLOOKUP("Sats",LookupNew,MATCH(C53,SavingsNew!$C$6:$U$6,0),FALSE)</f>
        <v>0</v>
      </c>
      <c r="C53" t="str">
        <f t="shared" si="5"/>
        <v>Lodging</v>
      </c>
      <c r="D53" s="45"/>
      <c r="E53" s="315">
        <f t="shared" si="8"/>
        <v>0</v>
      </c>
      <c r="F53" s="315">
        <f t="shared" si="6"/>
        <v>0</v>
      </c>
      <c r="G53" s="315">
        <f t="shared" si="6"/>
        <v>0</v>
      </c>
      <c r="H53" s="315">
        <f t="shared" si="6"/>
        <v>0</v>
      </c>
      <c r="I53" s="315">
        <f t="shared" si="6"/>
        <v>0</v>
      </c>
      <c r="J53" s="315">
        <f t="shared" si="6"/>
        <v>0</v>
      </c>
      <c r="K53" s="315">
        <f t="shared" si="6"/>
        <v>0</v>
      </c>
      <c r="L53" s="315">
        <f t="shared" si="6"/>
        <v>0</v>
      </c>
      <c r="M53" s="315">
        <f t="shared" si="6"/>
        <v>0</v>
      </c>
      <c r="N53" s="315">
        <f t="shared" si="6"/>
        <v>0</v>
      </c>
      <c r="O53" s="315">
        <f t="shared" si="6"/>
        <v>0</v>
      </c>
      <c r="P53" s="315">
        <f t="shared" si="6"/>
        <v>0</v>
      </c>
      <c r="Q53" s="315">
        <f t="shared" si="6"/>
        <v>0</v>
      </c>
      <c r="R53" s="315">
        <f t="shared" si="6"/>
        <v>0</v>
      </c>
      <c r="S53" s="315">
        <f t="shared" si="6"/>
        <v>0</v>
      </c>
      <c r="T53" s="315">
        <f t="shared" si="6"/>
        <v>0</v>
      </c>
      <c r="U53" s="315">
        <f t="shared" si="6"/>
        <v>0</v>
      </c>
      <c r="V53" s="315">
        <f t="shared" si="6"/>
        <v>0</v>
      </c>
      <c r="W53" s="315">
        <f t="shared" si="6"/>
        <v>0</v>
      </c>
      <c r="X53" s="315">
        <f t="shared" si="6"/>
        <v>0</v>
      </c>
      <c r="Z53" s="85">
        <f t="shared" si="7"/>
        <v>0</v>
      </c>
    </row>
    <row r="54" spans="1:26">
      <c r="A54" s="315">
        <f>VLOOKUP("Applic",LookupNew,MATCH(C54,SavingsNew!$C$6:$U$6,0),FALSE)</f>
        <v>0</v>
      </c>
      <c r="B54" s="315">
        <f>VLOOKUP("Sats",LookupNew,MATCH(C54,SavingsNew!$C$6:$U$6,0),FALSE)</f>
        <v>0</v>
      </c>
      <c r="C54" t="str">
        <f t="shared" si="5"/>
        <v>Hospital</v>
      </c>
      <c r="D54" s="45"/>
      <c r="E54" s="315">
        <f t="shared" si="8"/>
        <v>0</v>
      </c>
      <c r="F54" s="315">
        <f t="shared" si="6"/>
        <v>0</v>
      </c>
      <c r="G54" s="315">
        <f t="shared" si="6"/>
        <v>0</v>
      </c>
      <c r="H54" s="315">
        <f t="shared" si="6"/>
        <v>0</v>
      </c>
      <c r="I54" s="315">
        <f t="shared" si="6"/>
        <v>0</v>
      </c>
      <c r="J54" s="315">
        <f t="shared" ref="F54:X57" si="9">J$13*$B54*$A54</f>
        <v>0</v>
      </c>
      <c r="K54" s="315">
        <f t="shared" si="9"/>
        <v>0</v>
      </c>
      <c r="L54" s="315">
        <f t="shared" si="9"/>
        <v>0</v>
      </c>
      <c r="M54" s="315">
        <f t="shared" si="9"/>
        <v>0</v>
      </c>
      <c r="N54" s="315">
        <f t="shared" si="9"/>
        <v>0</v>
      </c>
      <c r="O54" s="315">
        <f t="shared" si="9"/>
        <v>0</v>
      </c>
      <c r="P54" s="315">
        <f t="shared" si="9"/>
        <v>0</v>
      </c>
      <c r="Q54" s="315">
        <f t="shared" si="9"/>
        <v>0</v>
      </c>
      <c r="R54" s="315">
        <f t="shared" si="9"/>
        <v>0</v>
      </c>
      <c r="S54" s="315">
        <f t="shared" si="9"/>
        <v>0</v>
      </c>
      <c r="T54" s="315">
        <f t="shared" si="9"/>
        <v>0</v>
      </c>
      <c r="U54" s="315">
        <f t="shared" si="9"/>
        <v>0</v>
      </c>
      <c r="V54" s="315">
        <f t="shared" si="9"/>
        <v>0</v>
      </c>
      <c r="W54" s="315">
        <f t="shared" si="9"/>
        <v>0</v>
      </c>
      <c r="X54" s="315">
        <f t="shared" si="9"/>
        <v>0</v>
      </c>
      <c r="Z54" s="85">
        <f t="shared" si="7"/>
        <v>0</v>
      </c>
    </row>
    <row r="55" spans="1:26">
      <c r="A55" s="315">
        <f>VLOOKUP("Applic",LookupNew,MATCH(C55,SavingsNew!$C$6:$U$6,0),FALSE)</f>
        <v>0</v>
      </c>
      <c r="B55" s="315">
        <f>VLOOKUP("Sats",LookupNew,MATCH(C55,SavingsNew!$C$6:$U$6,0),FALSE)</f>
        <v>0</v>
      </c>
      <c r="C55" t="str">
        <f t="shared" si="5"/>
        <v>Residential Care</v>
      </c>
      <c r="D55" s="45"/>
      <c r="E55" s="315">
        <f t="shared" si="8"/>
        <v>0</v>
      </c>
      <c r="F55" s="315">
        <f t="shared" si="9"/>
        <v>0</v>
      </c>
      <c r="G55" s="315">
        <f t="shared" si="9"/>
        <v>0</v>
      </c>
      <c r="H55" s="315">
        <f t="shared" si="9"/>
        <v>0</v>
      </c>
      <c r="I55" s="315">
        <f t="shared" si="9"/>
        <v>0</v>
      </c>
      <c r="J55" s="315">
        <f t="shared" si="9"/>
        <v>0</v>
      </c>
      <c r="K55" s="315">
        <f t="shared" si="9"/>
        <v>0</v>
      </c>
      <c r="L55" s="315">
        <f t="shared" si="9"/>
        <v>0</v>
      </c>
      <c r="M55" s="315">
        <f t="shared" si="9"/>
        <v>0</v>
      </c>
      <c r="N55" s="315">
        <f t="shared" si="9"/>
        <v>0</v>
      </c>
      <c r="O55" s="315">
        <f t="shared" si="9"/>
        <v>0</v>
      </c>
      <c r="P55" s="315">
        <f t="shared" si="9"/>
        <v>0</v>
      </c>
      <c r="Q55" s="315">
        <f t="shared" si="9"/>
        <v>0</v>
      </c>
      <c r="R55" s="315">
        <f t="shared" si="9"/>
        <v>0</v>
      </c>
      <c r="S55" s="315">
        <f t="shared" si="9"/>
        <v>0</v>
      </c>
      <c r="T55" s="315">
        <f t="shared" si="9"/>
        <v>0</v>
      </c>
      <c r="U55" s="315">
        <f t="shared" si="9"/>
        <v>0</v>
      </c>
      <c r="V55" s="315">
        <f t="shared" si="9"/>
        <v>0</v>
      </c>
      <c r="W55" s="315">
        <f t="shared" si="9"/>
        <v>0</v>
      </c>
      <c r="X55" s="315">
        <f t="shared" si="9"/>
        <v>0</v>
      </c>
      <c r="Z55" s="85">
        <f t="shared" si="7"/>
        <v>0</v>
      </c>
    </row>
    <row r="56" spans="1:26">
      <c r="A56" s="315">
        <f>VLOOKUP("Applic",LookupNew,MATCH(C56,SavingsNew!$C$6:$U$6,0),FALSE)</f>
        <v>0</v>
      </c>
      <c r="B56" s="315">
        <f>VLOOKUP("Sats",LookupNew,MATCH(C56,SavingsNew!$C$6:$U$6,0),FALSE)</f>
        <v>0</v>
      </c>
      <c r="C56" t="str">
        <f t="shared" si="5"/>
        <v>Assembly</v>
      </c>
      <c r="D56" s="45"/>
      <c r="E56" s="315">
        <f t="shared" si="8"/>
        <v>0</v>
      </c>
      <c r="F56" s="315">
        <f t="shared" si="9"/>
        <v>0</v>
      </c>
      <c r="G56" s="315">
        <f t="shared" si="9"/>
        <v>0</v>
      </c>
      <c r="H56" s="315">
        <f t="shared" si="9"/>
        <v>0</v>
      </c>
      <c r="I56" s="315">
        <f t="shared" si="9"/>
        <v>0</v>
      </c>
      <c r="J56" s="315">
        <f t="shared" si="9"/>
        <v>0</v>
      </c>
      <c r="K56" s="315">
        <f t="shared" si="9"/>
        <v>0</v>
      </c>
      <c r="L56" s="315">
        <f t="shared" si="9"/>
        <v>0</v>
      </c>
      <c r="M56" s="315">
        <f t="shared" si="9"/>
        <v>0</v>
      </c>
      <c r="N56" s="315">
        <f t="shared" si="9"/>
        <v>0</v>
      </c>
      <c r="O56" s="315">
        <f t="shared" si="9"/>
        <v>0</v>
      </c>
      <c r="P56" s="315">
        <f t="shared" si="9"/>
        <v>0</v>
      </c>
      <c r="Q56" s="315">
        <f t="shared" si="9"/>
        <v>0</v>
      </c>
      <c r="R56" s="315">
        <f t="shared" si="9"/>
        <v>0</v>
      </c>
      <c r="S56" s="315">
        <f t="shared" si="9"/>
        <v>0</v>
      </c>
      <c r="T56" s="315">
        <f t="shared" si="9"/>
        <v>0</v>
      </c>
      <c r="U56" s="315">
        <f t="shared" si="9"/>
        <v>0</v>
      </c>
      <c r="V56" s="315">
        <f t="shared" si="9"/>
        <v>0</v>
      </c>
      <c r="W56" s="315">
        <f t="shared" si="9"/>
        <v>0</v>
      </c>
      <c r="X56" s="315">
        <f t="shared" si="9"/>
        <v>0</v>
      </c>
      <c r="Z56" s="85">
        <f t="shared" si="7"/>
        <v>0</v>
      </c>
    </row>
    <row r="57" spans="1:26">
      <c r="A57" s="315">
        <f>VLOOKUP("Applic",LookupNew,MATCH(C57,SavingsNew!$C$6:$U$6,0),FALSE)</f>
        <v>0.25562759929155504</v>
      </c>
      <c r="B57" s="315">
        <f>VLOOKUP("Sats",LookupNew,MATCH(C57,SavingsNew!$C$6:$U$6,0),FALSE)</f>
        <v>0.7</v>
      </c>
      <c r="C57" t="str">
        <f t="shared" si="5"/>
        <v>Other</v>
      </c>
      <c r="D57" s="45"/>
      <c r="E57" s="315">
        <f t="shared" si="8"/>
        <v>1.3726371398479753</v>
      </c>
      <c r="F57" s="315">
        <f t="shared" si="9"/>
        <v>1.0458253806343936</v>
      </c>
      <c r="G57" s="315">
        <f t="shared" si="9"/>
        <v>1.034019872676522</v>
      </c>
      <c r="H57" s="315">
        <f t="shared" si="9"/>
        <v>1.2090914313424892</v>
      </c>
      <c r="I57" s="315">
        <f t="shared" si="9"/>
        <v>1.165468054919782</v>
      </c>
      <c r="J57" s="315">
        <f t="shared" si="9"/>
        <v>0.95387881415698716</v>
      </c>
      <c r="K57" s="315">
        <f t="shared" si="9"/>
        <v>1.2134338129376818</v>
      </c>
      <c r="L57" s="315">
        <f t="shared" si="9"/>
        <v>1.0579887258877616</v>
      </c>
      <c r="M57" s="315">
        <f t="shared" si="9"/>
        <v>1.0276551694142626</v>
      </c>
      <c r="N57" s="315">
        <f t="shared" si="9"/>
        <v>1.1586255355408097</v>
      </c>
      <c r="O57" s="315">
        <f t="shared" si="9"/>
        <v>1.1589700139604175</v>
      </c>
      <c r="P57" s="315">
        <f t="shared" si="9"/>
        <v>1.2667603620058971</v>
      </c>
      <c r="Q57" s="315">
        <f t="shared" si="9"/>
        <v>1.3861964973717096</v>
      </c>
      <c r="R57" s="315">
        <f t="shared" si="9"/>
        <v>1.2644786782434452</v>
      </c>
      <c r="S57" s="315">
        <f t="shared" si="9"/>
        <v>1.3732410069285828</v>
      </c>
      <c r="T57" s="315">
        <f t="shared" si="9"/>
        <v>1.3420255986005076</v>
      </c>
      <c r="U57" s="315">
        <f t="shared" si="9"/>
        <v>1.3197151324997023</v>
      </c>
      <c r="V57" s="315">
        <f t="shared" si="9"/>
        <v>1.2382007962651145</v>
      </c>
      <c r="W57" s="315">
        <f t="shared" si="9"/>
        <v>1.2212763757866909</v>
      </c>
      <c r="X57" s="315">
        <f t="shared" si="9"/>
        <v>1.2803405596133719</v>
      </c>
      <c r="Z57" s="85">
        <f t="shared" si="7"/>
        <v>24.089828958634108</v>
      </c>
    </row>
    <row r="58" spans="1:26" ht="15">
      <c r="A58" s="304"/>
      <c r="D58" s="45"/>
      <c r="E58" s="87"/>
      <c r="F58" s="87"/>
      <c r="G58" s="87"/>
      <c r="H58" s="87"/>
      <c r="I58" s="87"/>
      <c r="J58" s="87"/>
      <c r="K58" s="87"/>
      <c r="L58" s="87"/>
      <c r="M58" s="87"/>
      <c r="N58" s="87"/>
      <c r="O58" s="87"/>
      <c r="P58" s="87"/>
      <c r="Q58" s="87"/>
      <c r="R58" s="87"/>
      <c r="S58" s="87"/>
      <c r="T58" s="87"/>
      <c r="U58" s="87"/>
      <c r="V58" s="87"/>
      <c r="W58" s="87"/>
      <c r="X58" s="87"/>
      <c r="Z58" s="85"/>
    </row>
    <row r="59" spans="1:26" ht="15">
      <c r="A59" s="304"/>
      <c r="C59" t="s">
        <v>341</v>
      </c>
      <c r="D59" s="45"/>
      <c r="E59" s="87">
        <f>SUM(E40:E57)</f>
        <v>21.190645371882447</v>
      </c>
      <c r="F59" s="87">
        <f t="shared" ref="F59:X59" si="10">SUM(F40:F57)</f>
        <v>16.145355621363926</v>
      </c>
      <c r="G59" s="87">
        <f t="shared" si="10"/>
        <v>15.963103280007418</v>
      </c>
      <c r="H59" s="87">
        <f t="shared" si="10"/>
        <v>18.665841831001391</v>
      </c>
      <c r="I59" s="87">
        <f t="shared" si="10"/>
        <v>17.99238817536148</v>
      </c>
      <c r="J59" s="87">
        <f t="shared" si="10"/>
        <v>14.725893021364101</v>
      </c>
      <c r="K59" s="87">
        <f t="shared" si="10"/>
        <v>18.732879116953967</v>
      </c>
      <c r="L59" s="87">
        <f t="shared" si="10"/>
        <v>16.333132221834198</v>
      </c>
      <c r="M59" s="87">
        <f t="shared" si="10"/>
        <v>15.864845578964346</v>
      </c>
      <c r="N59" s="87">
        <f t="shared" si="10"/>
        <v>17.886753993245375</v>
      </c>
      <c r="O59" s="87">
        <f t="shared" si="10"/>
        <v>17.892072019267154</v>
      </c>
      <c r="P59" s="87">
        <f t="shared" si="10"/>
        <v>19.556129455594807</v>
      </c>
      <c r="Q59" s="87">
        <f t="shared" si="10"/>
        <v>21.39997348083034</v>
      </c>
      <c r="R59" s="87">
        <f t="shared" si="10"/>
        <v>19.520905032433518</v>
      </c>
      <c r="S59" s="87">
        <f t="shared" si="10"/>
        <v>21.199967816092521</v>
      </c>
      <c r="T59" s="87">
        <f t="shared" si="10"/>
        <v>20.718067225750044</v>
      </c>
      <c r="U59" s="87">
        <f t="shared" si="10"/>
        <v>20.373640310945795</v>
      </c>
      <c r="V59" s="87">
        <f t="shared" si="10"/>
        <v>19.115229517789746</v>
      </c>
      <c r="W59" s="87">
        <f t="shared" si="10"/>
        <v>18.853951877784592</v>
      </c>
      <c r="X59" s="87">
        <f t="shared" si="10"/>
        <v>19.765779291830441</v>
      </c>
      <c r="Z59" s="85"/>
    </row>
    <row r="60" spans="1:26" ht="15">
      <c r="A60" s="304"/>
      <c r="D60" s="45"/>
      <c r="E60" s="87"/>
      <c r="F60" s="87"/>
      <c r="G60" s="87"/>
      <c r="H60" s="87"/>
      <c r="I60" s="87"/>
      <c r="J60" s="87"/>
      <c r="K60" s="87"/>
      <c r="L60" s="87"/>
      <c r="M60" s="87"/>
      <c r="N60" s="87"/>
      <c r="O60" s="87"/>
      <c r="P60" s="87"/>
      <c r="Q60" s="87"/>
      <c r="R60" s="87"/>
      <c r="S60" s="87"/>
      <c r="T60" s="87"/>
      <c r="U60" s="87"/>
      <c r="V60" s="87"/>
      <c r="W60" s="87"/>
      <c r="X60" s="87"/>
      <c r="Z60" s="85"/>
    </row>
    <row r="61" spans="1:26" ht="15">
      <c r="A61" s="304"/>
      <c r="D61" s="45"/>
      <c r="E61" s="87"/>
      <c r="F61" s="87"/>
      <c r="G61" s="87"/>
      <c r="H61" s="87"/>
      <c r="I61" s="87"/>
      <c r="J61" s="87"/>
      <c r="K61" s="87"/>
      <c r="L61" s="87"/>
      <c r="M61" s="87"/>
      <c r="N61" s="87"/>
      <c r="O61" s="87"/>
      <c r="P61" s="87"/>
      <c r="Q61" s="87"/>
      <c r="R61" s="87"/>
      <c r="S61" s="87"/>
      <c r="T61" s="87"/>
      <c r="U61" s="87"/>
      <c r="V61" s="87"/>
      <c r="W61" s="87"/>
      <c r="X61" s="87"/>
      <c r="Z61" s="85"/>
    </row>
    <row r="62" spans="1:26" ht="15">
      <c r="A62" s="304"/>
      <c r="D62" s="45"/>
      <c r="E62" s="87"/>
      <c r="F62" s="87"/>
      <c r="G62" s="87"/>
      <c r="H62" s="87"/>
      <c r="I62" s="87"/>
      <c r="J62" s="87"/>
      <c r="K62" s="87"/>
      <c r="L62" s="87"/>
      <c r="M62" s="87"/>
      <c r="N62" s="87"/>
      <c r="O62" s="87"/>
      <c r="P62" s="87"/>
      <c r="Q62" s="87"/>
      <c r="R62" s="87"/>
      <c r="S62" s="87"/>
      <c r="T62" s="87"/>
      <c r="U62" s="87"/>
      <c r="V62" s="87"/>
      <c r="W62" s="87"/>
      <c r="X62" s="87"/>
      <c r="Z62" s="85"/>
    </row>
    <row r="63" spans="1:26" ht="15">
      <c r="A63" s="78" t="s">
        <v>219</v>
      </c>
      <c r="B63" s="79"/>
      <c r="C63" s="90" t="s">
        <v>795</v>
      </c>
      <c r="D63" s="305" t="str">
        <f>VLOOKUP($C$64,[1]!ACHIEV,MATCH(E$11,$E$11:$Z$11,0)+1,FALSE)</f>
        <v>LO20Fast</v>
      </c>
      <c r="E63" s="23">
        <v>3</v>
      </c>
      <c r="F63" s="23">
        <v>4</v>
      </c>
      <c r="G63" s="23">
        <v>5</v>
      </c>
      <c r="H63" s="23">
        <v>6</v>
      </c>
      <c r="I63" s="23">
        <v>7</v>
      </c>
      <c r="J63" s="23">
        <v>8</v>
      </c>
      <c r="K63" s="23">
        <v>9</v>
      </c>
      <c r="L63" s="23">
        <v>10</v>
      </c>
      <c r="M63" s="23">
        <v>11</v>
      </c>
      <c r="N63" s="23">
        <v>12</v>
      </c>
      <c r="O63" s="23">
        <v>13</v>
      </c>
      <c r="P63" s="23">
        <v>14</v>
      </c>
      <c r="Q63" s="23">
        <v>15</v>
      </c>
      <c r="R63" s="23">
        <v>16</v>
      </c>
      <c r="S63" s="23">
        <v>17</v>
      </c>
      <c r="T63" s="23">
        <v>18</v>
      </c>
      <c r="U63" s="23">
        <v>19</v>
      </c>
      <c r="V63" s="23">
        <v>20</v>
      </c>
      <c r="W63" s="23">
        <v>21</v>
      </c>
      <c r="X63" s="23">
        <v>22</v>
      </c>
    </row>
    <row r="64" spans="1:26" ht="15">
      <c r="A64" s="73" t="s">
        <v>81</v>
      </c>
      <c r="B64" s="73"/>
      <c r="C64" s="90" t="str">
        <f>$C$8</f>
        <v>Lighting Controls Interior-New</v>
      </c>
      <c r="D64" s="90" t="s">
        <v>82</v>
      </c>
      <c r="E64" s="91">
        <f>VLOOKUP($C$64,[1]!ACHIEV,MATCH(E$11,$E$11:$Z$11,0)+2,FALSE)</f>
        <v>0.22119921692859512</v>
      </c>
      <c r="F64" s="91">
        <f>VLOOKUP($C$64,[1]!ACHIEV,MATCH(F$11,$E$11:$Z$11,0)+2,FALSE)</f>
        <v>0.39346934028736658</v>
      </c>
      <c r="G64" s="91">
        <f>VLOOKUP($C$64,[1]!ACHIEV,MATCH(G$11,$E$11:$Z$11,0)+2,FALSE)</f>
        <v>0.52763344725898531</v>
      </c>
      <c r="H64" s="91">
        <f>VLOOKUP($C$64,[1]!ACHIEV,MATCH(H$11,$E$11:$Z$11,0)+2,FALSE)</f>
        <v>0.63212055882855767</v>
      </c>
      <c r="I64" s="91">
        <f>VLOOKUP($C$64,[1]!ACHIEV,MATCH(I$11,$E$11:$Z$11,0)+2,FALSE)</f>
        <v>0.71349520313980985</v>
      </c>
      <c r="J64" s="91">
        <f>VLOOKUP($C$64,[1]!ACHIEV,MATCH(J$11,$E$11:$Z$11,0)+2,FALSE)</f>
        <v>0.77686983985157021</v>
      </c>
      <c r="K64" s="91">
        <f>VLOOKUP($C$64,[1]!ACHIEV,MATCH(K$11,$E$11:$Z$11,0)+2,FALSE)</f>
        <v>0.82622605654955483</v>
      </c>
      <c r="L64" s="91">
        <f>VLOOKUP($C$64,[1]!ACHIEV,MATCH(L$11,$E$11:$Z$11,0)+2,FALSE)</f>
        <v>0.8646647167633873</v>
      </c>
      <c r="M64" s="91">
        <f>VLOOKUP($C$64,[1]!ACHIEV,MATCH(M$11,$E$11:$Z$11,0)+2,FALSE)</f>
        <v>0.89460077543813565</v>
      </c>
      <c r="N64" s="91">
        <f>VLOOKUP($C$64,[1]!ACHIEV,MATCH(N$11,$E$11:$Z$11,0)+2,FALSE)</f>
        <v>0.91791500137610116</v>
      </c>
      <c r="O64" s="91">
        <f>VLOOKUP($C$64,[1]!ACHIEV,MATCH(O$11,$E$11:$Z$11,0)+2,FALSE)</f>
        <v>0.93607213879329243</v>
      </c>
      <c r="P64" s="91">
        <f>VLOOKUP($C$64,[1]!ACHIEV,MATCH(P$11,$E$11:$Z$11,0)+2,FALSE)</f>
        <v>0.95021293163213605</v>
      </c>
      <c r="Q64" s="91">
        <f>VLOOKUP($C$64,[1]!ACHIEV,MATCH(Q$11,$E$11:$Z$11,0)+2,FALSE)</f>
        <v>0.96122579216827797</v>
      </c>
      <c r="R64" s="91">
        <f>VLOOKUP($C$64,[1]!ACHIEV,MATCH(R$11,$E$11:$Z$11,0)+2,FALSE)</f>
        <v>0.96980261657768152</v>
      </c>
      <c r="S64" s="91">
        <f>VLOOKUP($C$64,[1]!ACHIEV,MATCH(S$11,$E$11:$Z$11,0)+2,FALSE)</f>
        <v>0.97648225414399092</v>
      </c>
      <c r="T64" s="91">
        <f>VLOOKUP($C$64,[1]!ACHIEV,MATCH(T$11,$E$11:$Z$11,0)+2,FALSE)</f>
        <v>0.98168436111126578</v>
      </c>
      <c r="U64" s="91">
        <f>VLOOKUP($C$64,[1]!ACHIEV,MATCH(U$11,$E$11:$Z$11,0)+2,FALSE)</f>
        <v>0.98573576609100078</v>
      </c>
      <c r="V64" s="91">
        <f>VLOOKUP($C$64,[1]!ACHIEV,MATCH(V$11,$E$11:$Z$11,0)+2,FALSE)</f>
        <v>0.98889100346175773</v>
      </c>
      <c r="W64" s="91">
        <f>VLOOKUP($C$64,[1]!ACHIEV,MATCH(W$11,$E$11:$Z$11,0)+2,FALSE)</f>
        <v>0.99134830479687941</v>
      </c>
      <c r="X64" s="91">
        <f>VLOOKUP($C$64,[1]!ACHIEV,MATCH(X$11,$E$11:$Z$11,0)+2,FALSE)</f>
        <v>0.99326205300091452</v>
      </c>
    </row>
    <row r="65" spans="3:26">
      <c r="C65" t="str">
        <f t="shared" ref="C65:C82" si="11">C13</f>
        <v>Large Off</v>
      </c>
      <c r="D65" s="45"/>
      <c r="E65" s="252">
        <f>E40*E$64*$Y$12</f>
        <v>0.55187313949765004</v>
      </c>
      <c r="F65" s="315">
        <f t="shared" ref="F65:X79" si="12">F40*F$64*$Y$12</f>
        <v>0.74794558082931828</v>
      </c>
      <c r="G65" s="315">
        <f t="shared" si="12"/>
        <v>0.99165619589110776</v>
      </c>
      <c r="H65" s="315">
        <f t="shared" si="12"/>
        <v>1.3891814800260283</v>
      </c>
      <c r="I65" s="315">
        <f t="shared" si="12"/>
        <v>1.5114415534071428</v>
      </c>
      <c r="J65" s="315">
        <f t="shared" si="12"/>
        <v>1.3469187248524255</v>
      </c>
      <c r="K65" s="315">
        <f t="shared" si="12"/>
        <v>1.8222791486946075</v>
      </c>
      <c r="L65" s="315">
        <f t="shared" si="12"/>
        <v>1.6627566887440663</v>
      </c>
      <c r="M65" s="315">
        <f t="shared" si="12"/>
        <v>1.6710006066967888</v>
      </c>
      <c r="N65" s="315">
        <f t="shared" si="12"/>
        <v>1.9330606911427746</v>
      </c>
      <c r="O65" s="315">
        <f t="shared" si="12"/>
        <v>1.9718843708611207</v>
      </c>
      <c r="P65" s="315">
        <f t="shared" si="12"/>
        <v>2.187838840601708</v>
      </c>
      <c r="Q65" s="315">
        <f t="shared" si="12"/>
        <v>2.4218661587182679</v>
      </c>
      <c r="R65" s="315">
        <f t="shared" si="12"/>
        <v>2.2289215761156824</v>
      </c>
      <c r="S65" s="315">
        <f t="shared" si="12"/>
        <v>2.4373115404028822</v>
      </c>
      <c r="T65" s="315">
        <f t="shared" si="12"/>
        <v>2.3945979062309801</v>
      </c>
      <c r="U65" s="315">
        <f t="shared" si="12"/>
        <v>2.3645071807973843</v>
      </c>
      <c r="V65" s="315">
        <f t="shared" si="12"/>
        <v>2.2255606342793688</v>
      </c>
      <c r="W65" s="315">
        <f t="shared" si="12"/>
        <v>2.2005951456743649</v>
      </c>
      <c r="X65" s="315">
        <f t="shared" si="12"/>
        <v>2.3114753879029113</v>
      </c>
      <c r="Z65" s="307">
        <f>SUM(E65:X65)</f>
        <v>36.372672551366577</v>
      </c>
    </row>
    <row r="66" spans="3:26">
      <c r="C66" t="str">
        <f t="shared" si="11"/>
        <v>Medium Off</v>
      </c>
      <c r="D66" s="45"/>
      <c r="E66" s="315">
        <f t="shared" ref="E66:T82" si="13">E41*E$64*$Y$12</f>
        <v>0.55187313949765004</v>
      </c>
      <c r="F66" s="315">
        <f t="shared" si="13"/>
        <v>0.74794558082931828</v>
      </c>
      <c r="G66" s="315">
        <f t="shared" si="13"/>
        <v>0.99165619589110776</v>
      </c>
      <c r="H66" s="315">
        <f t="shared" si="13"/>
        <v>1.3891814800260283</v>
      </c>
      <c r="I66" s="315">
        <f t="shared" si="13"/>
        <v>1.5114415534071428</v>
      </c>
      <c r="J66" s="315">
        <f t="shared" si="13"/>
        <v>1.3469187248524255</v>
      </c>
      <c r="K66" s="315">
        <f t="shared" si="13"/>
        <v>1.8222791486946075</v>
      </c>
      <c r="L66" s="315">
        <f t="shared" si="13"/>
        <v>1.6627566887440663</v>
      </c>
      <c r="M66" s="315">
        <f t="shared" si="13"/>
        <v>1.6710006066967888</v>
      </c>
      <c r="N66" s="315">
        <f t="shared" si="13"/>
        <v>1.9330606911427746</v>
      </c>
      <c r="O66" s="315">
        <f t="shared" si="13"/>
        <v>1.9718843708611207</v>
      </c>
      <c r="P66" s="315">
        <f t="shared" si="13"/>
        <v>2.187838840601708</v>
      </c>
      <c r="Q66" s="315">
        <f t="shared" si="13"/>
        <v>2.4218661587182679</v>
      </c>
      <c r="R66" s="315">
        <f t="shared" si="13"/>
        <v>2.2289215761156824</v>
      </c>
      <c r="S66" s="315">
        <f t="shared" si="13"/>
        <v>2.4373115404028822</v>
      </c>
      <c r="T66" s="315">
        <f t="shared" si="13"/>
        <v>2.3945979062309801</v>
      </c>
      <c r="U66" s="315">
        <f t="shared" si="12"/>
        <v>2.3645071807973843</v>
      </c>
      <c r="V66" s="315">
        <f t="shared" si="12"/>
        <v>2.2255606342793688</v>
      </c>
      <c r="W66" s="315">
        <f t="shared" si="12"/>
        <v>2.2005951456743649</v>
      </c>
      <c r="X66" s="315">
        <f t="shared" si="12"/>
        <v>2.3114753879029113</v>
      </c>
      <c r="Z66" s="307">
        <f t="shared" ref="Z66:Z82" si="14">SUM(E66:X66)</f>
        <v>36.372672551366577</v>
      </c>
    </row>
    <row r="67" spans="3:26">
      <c r="C67" t="str">
        <f t="shared" si="11"/>
        <v>Small Off</v>
      </c>
      <c r="D67" s="45"/>
      <c r="E67" s="315">
        <f t="shared" si="13"/>
        <v>0.55187313949765004</v>
      </c>
      <c r="F67" s="315">
        <f t="shared" si="12"/>
        <v>0.74794558082931828</v>
      </c>
      <c r="G67" s="315">
        <f t="shared" si="12"/>
        <v>0.99165619589110776</v>
      </c>
      <c r="H67" s="315">
        <f t="shared" si="12"/>
        <v>1.3891814800260283</v>
      </c>
      <c r="I67" s="315">
        <f t="shared" si="12"/>
        <v>1.5114415534071428</v>
      </c>
      <c r="J67" s="315">
        <f t="shared" si="12"/>
        <v>1.3469187248524255</v>
      </c>
      <c r="K67" s="315">
        <f t="shared" si="12"/>
        <v>1.8222791486946075</v>
      </c>
      <c r="L67" s="315">
        <f t="shared" si="12"/>
        <v>1.6627566887440663</v>
      </c>
      <c r="M67" s="315">
        <f t="shared" si="12"/>
        <v>1.6710006066967888</v>
      </c>
      <c r="N67" s="315">
        <f t="shared" si="12"/>
        <v>1.9330606911427746</v>
      </c>
      <c r="O67" s="315">
        <f t="shared" si="12"/>
        <v>1.9718843708611207</v>
      </c>
      <c r="P67" s="315">
        <f t="shared" si="12"/>
        <v>2.187838840601708</v>
      </c>
      <c r="Q67" s="315">
        <f t="shared" si="12"/>
        <v>2.4218661587182679</v>
      </c>
      <c r="R67" s="315">
        <f t="shared" si="12"/>
        <v>2.2289215761156824</v>
      </c>
      <c r="S67" s="315">
        <f t="shared" si="12"/>
        <v>2.4373115404028822</v>
      </c>
      <c r="T67" s="315">
        <f t="shared" si="12"/>
        <v>2.3945979062309801</v>
      </c>
      <c r="U67" s="315">
        <f t="shared" si="12"/>
        <v>2.3645071807973843</v>
      </c>
      <c r="V67" s="315">
        <f t="shared" si="12"/>
        <v>2.2255606342793688</v>
      </c>
      <c r="W67" s="315">
        <f t="shared" si="12"/>
        <v>2.2005951456743649</v>
      </c>
      <c r="X67" s="315">
        <f t="shared" si="12"/>
        <v>2.3114753879029113</v>
      </c>
      <c r="Z67" s="307">
        <f t="shared" si="14"/>
        <v>36.372672551366577</v>
      </c>
    </row>
    <row r="68" spans="3:26">
      <c r="C68" t="str">
        <f t="shared" si="11"/>
        <v>XLarge Ret</v>
      </c>
      <c r="D68" s="45"/>
      <c r="E68" s="315">
        <f t="shared" si="13"/>
        <v>0</v>
      </c>
      <c r="F68" s="315">
        <f t="shared" si="12"/>
        <v>0</v>
      </c>
      <c r="G68" s="315">
        <f t="shared" si="12"/>
        <v>0</v>
      </c>
      <c r="H68" s="315">
        <f t="shared" si="12"/>
        <v>0</v>
      </c>
      <c r="I68" s="315">
        <f t="shared" si="12"/>
        <v>0</v>
      </c>
      <c r="J68" s="315">
        <f t="shared" si="12"/>
        <v>0</v>
      </c>
      <c r="K68" s="315">
        <f t="shared" si="12"/>
        <v>0</v>
      </c>
      <c r="L68" s="315">
        <f t="shared" si="12"/>
        <v>0</v>
      </c>
      <c r="M68" s="315">
        <f t="shared" si="12"/>
        <v>0</v>
      </c>
      <c r="N68" s="315">
        <f t="shared" si="12"/>
        <v>0</v>
      </c>
      <c r="O68" s="315">
        <f t="shared" si="12"/>
        <v>0</v>
      </c>
      <c r="P68" s="315">
        <f t="shared" si="12"/>
        <v>0</v>
      </c>
      <c r="Q68" s="315">
        <f t="shared" si="12"/>
        <v>0</v>
      </c>
      <c r="R68" s="315">
        <f t="shared" si="12"/>
        <v>0</v>
      </c>
      <c r="S68" s="315">
        <f t="shared" si="12"/>
        <v>0</v>
      </c>
      <c r="T68" s="315">
        <f t="shared" si="12"/>
        <v>0</v>
      </c>
      <c r="U68" s="315">
        <f t="shared" si="12"/>
        <v>0</v>
      </c>
      <c r="V68" s="315">
        <f t="shared" si="12"/>
        <v>0</v>
      </c>
      <c r="W68" s="315">
        <f t="shared" si="12"/>
        <v>0</v>
      </c>
      <c r="X68" s="315">
        <f t="shared" si="12"/>
        <v>0</v>
      </c>
      <c r="Z68" s="307">
        <f t="shared" si="14"/>
        <v>0</v>
      </c>
    </row>
    <row r="69" spans="3:26">
      <c r="C69" t="str">
        <f t="shared" si="11"/>
        <v>Large Ret</v>
      </c>
      <c r="D69" s="45"/>
      <c r="E69" s="315">
        <f t="shared" si="13"/>
        <v>0</v>
      </c>
      <c r="F69" s="315">
        <f t="shared" si="12"/>
        <v>0</v>
      </c>
      <c r="G69" s="315">
        <f t="shared" si="12"/>
        <v>0</v>
      </c>
      <c r="H69" s="315">
        <f t="shared" si="12"/>
        <v>0</v>
      </c>
      <c r="I69" s="315">
        <f t="shared" si="12"/>
        <v>0</v>
      </c>
      <c r="J69" s="315">
        <f t="shared" si="12"/>
        <v>0</v>
      </c>
      <c r="K69" s="315">
        <f t="shared" si="12"/>
        <v>0</v>
      </c>
      <c r="L69" s="315">
        <f t="shared" si="12"/>
        <v>0</v>
      </c>
      <c r="M69" s="315">
        <f t="shared" si="12"/>
        <v>0</v>
      </c>
      <c r="N69" s="315">
        <f t="shared" si="12"/>
        <v>0</v>
      </c>
      <c r="O69" s="315">
        <f t="shared" si="12"/>
        <v>0</v>
      </c>
      <c r="P69" s="315">
        <f t="shared" si="12"/>
        <v>0</v>
      </c>
      <c r="Q69" s="315">
        <f t="shared" si="12"/>
        <v>0</v>
      </c>
      <c r="R69" s="315">
        <f t="shared" si="12"/>
        <v>0</v>
      </c>
      <c r="S69" s="315">
        <f t="shared" si="12"/>
        <v>0</v>
      </c>
      <c r="T69" s="315">
        <f t="shared" si="12"/>
        <v>0</v>
      </c>
      <c r="U69" s="315">
        <f t="shared" si="12"/>
        <v>0</v>
      </c>
      <c r="V69" s="315">
        <f t="shared" si="12"/>
        <v>0</v>
      </c>
      <c r="W69" s="315">
        <f t="shared" si="12"/>
        <v>0</v>
      </c>
      <c r="X69" s="315">
        <f t="shared" si="12"/>
        <v>0</v>
      </c>
      <c r="Z69" s="307">
        <f t="shared" si="14"/>
        <v>0</v>
      </c>
    </row>
    <row r="70" spans="3:26">
      <c r="C70" t="str">
        <f t="shared" si="11"/>
        <v>Medium Ret</v>
      </c>
      <c r="D70" s="45"/>
      <c r="E70" s="315">
        <f t="shared" si="13"/>
        <v>0</v>
      </c>
      <c r="F70" s="315">
        <f t="shared" si="12"/>
        <v>0</v>
      </c>
      <c r="G70" s="315">
        <f t="shared" si="12"/>
        <v>0</v>
      </c>
      <c r="H70" s="315">
        <f t="shared" si="12"/>
        <v>0</v>
      </c>
      <c r="I70" s="315">
        <f t="shared" si="12"/>
        <v>0</v>
      </c>
      <c r="J70" s="315">
        <f t="shared" si="12"/>
        <v>0</v>
      </c>
      <c r="K70" s="315">
        <f t="shared" si="12"/>
        <v>0</v>
      </c>
      <c r="L70" s="315">
        <f t="shared" si="12"/>
        <v>0</v>
      </c>
      <c r="M70" s="315">
        <f t="shared" si="12"/>
        <v>0</v>
      </c>
      <c r="N70" s="315">
        <f t="shared" si="12"/>
        <v>0</v>
      </c>
      <c r="O70" s="315">
        <f t="shared" si="12"/>
        <v>0</v>
      </c>
      <c r="P70" s="315">
        <f t="shared" si="12"/>
        <v>0</v>
      </c>
      <c r="Q70" s="315">
        <f t="shared" si="12"/>
        <v>0</v>
      </c>
      <c r="R70" s="315">
        <f t="shared" si="12"/>
        <v>0</v>
      </c>
      <c r="S70" s="315">
        <f t="shared" si="12"/>
        <v>0</v>
      </c>
      <c r="T70" s="315">
        <f t="shared" si="12"/>
        <v>0</v>
      </c>
      <c r="U70" s="315">
        <f t="shared" si="12"/>
        <v>0</v>
      </c>
      <c r="V70" s="315">
        <f t="shared" si="12"/>
        <v>0</v>
      </c>
      <c r="W70" s="315">
        <f t="shared" si="12"/>
        <v>0</v>
      </c>
      <c r="X70" s="315">
        <f t="shared" si="12"/>
        <v>0</v>
      </c>
      <c r="Z70" s="307">
        <f t="shared" si="14"/>
        <v>0</v>
      </c>
    </row>
    <row r="71" spans="3:26">
      <c r="C71" t="str">
        <f t="shared" si="11"/>
        <v>Small Ret</v>
      </c>
      <c r="D71" s="45"/>
      <c r="E71" s="315">
        <f t="shared" si="13"/>
        <v>0</v>
      </c>
      <c r="F71" s="315">
        <f t="shared" si="12"/>
        <v>0</v>
      </c>
      <c r="G71" s="315">
        <f t="shared" si="12"/>
        <v>0</v>
      </c>
      <c r="H71" s="315">
        <f t="shared" si="12"/>
        <v>0</v>
      </c>
      <c r="I71" s="315">
        <f t="shared" si="12"/>
        <v>0</v>
      </c>
      <c r="J71" s="315">
        <f t="shared" si="12"/>
        <v>0</v>
      </c>
      <c r="K71" s="315">
        <f t="shared" si="12"/>
        <v>0</v>
      </c>
      <c r="L71" s="315">
        <f t="shared" si="12"/>
        <v>0</v>
      </c>
      <c r="M71" s="315">
        <f t="shared" si="12"/>
        <v>0</v>
      </c>
      <c r="N71" s="315">
        <f t="shared" si="12"/>
        <v>0</v>
      </c>
      <c r="O71" s="315">
        <f t="shared" si="12"/>
        <v>0</v>
      </c>
      <c r="P71" s="315">
        <f t="shared" si="12"/>
        <v>0</v>
      </c>
      <c r="Q71" s="315">
        <f t="shared" si="12"/>
        <v>0</v>
      </c>
      <c r="R71" s="315">
        <f t="shared" si="12"/>
        <v>0</v>
      </c>
      <c r="S71" s="315">
        <f t="shared" si="12"/>
        <v>0</v>
      </c>
      <c r="T71" s="315">
        <f t="shared" si="12"/>
        <v>0</v>
      </c>
      <c r="U71" s="315">
        <f t="shared" si="12"/>
        <v>0</v>
      </c>
      <c r="V71" s="315">
        <f t="shared" si="12"/>
        <v>0</v>
      </c>
      <c r="W71" s="315">
        <f t="shared" si="12"/>
        <v>0</v>
      </c>
      <c r="X71" s="315">
        <f t="shared" si="12"/>
        <v>0</v>
      </c>
      <c r="Z71" s="307">
        <f t="shared" si="14"/>
        <v>0</v>
      </c>
    </row>
    <row r="72" spans="3:26">
      <c r="C72" t="str">
        <f t="shared" si="11"/>
        <v>School K-12</v>
      </c>
      <c r="D72" s="45"/>
      <c r="E72" s="315">
        <f t="shared" si="13"/>
        <v>0.80316772118966639</v>
      </c>
      <c r="F72" s="315">
        <f t="shared" si="12"/>
        <v>1.0885214458442092</v>
      </c>
      <c r="G72" s="315">
        <f t="shared" si="12"/>
        <v>1.4432053130588467</v>
      </c>
      <c r="H72" s="315">
        <f t="shared" si="12"/>
        <v>2.0217431213394721</v>
      </c>
      <c r="I72" s="315">
        <f t="shared" si="12"/>
        <v>2.1996741303017404</v>
      </c>
      <c r="J72" s="315">
        <f t="shared" si="12"/>
        <v>1.9602360858731744</v>
      </c>
      <c r="K72" s="315">
        <f t="shared" si="12"/>
        <v>2.6520511445089561</v>
      </c>
      <c r="L72" s="315">
        <f t="shared" si="12"/>
        <v>2.4198903788053157</v>
      </c>
      <c r="M72" s="315">
        <f t="shared" si="12"/>
        <v>2.4318881520649267</v>
      </c>
      <c r="N72" s="315">
        <f t="shared" si="12"/>
        <v>2.8132768912067609</v>
      </c>
      <c r="O72" s="315">
        <f t="shared" si="12"/>
        <v>2.8697788735209659</v>
      </c>
      <c r="P72" s="315">
        <f t="shared" si="12"/>
        <v>3.1840678775122702</v>
      </c>
      <c r="Q72" s="315">
        <f t="shared" si="12"/>
        <v>3.5246591734736983</v>
      </c>
      <c r="R72" s="315">
        <f t="shared" si="12"/>
        <v>3.2438575731894912</v>
      </c>
      <c r="S72" s="315">
        <f t="shared" si="12"/>
        <v>3.5471375858527252</v>
      </c>
      <c r="T72" s="315">
        <f t="shared" si="12"/>
        <v>3.4849743643326412</v>
      </c>
      <c r="U72" s="315">
        <f t="shared" si="12"/>
        <v>3.4411818735485391</v>
      </c>
      <c r="V72" s="315">
        <f t="shared" si="12"/>
        <v>3.238966231679048</v>
      </c>
      <c r="W72" s="315">
        <f t="shared" si="12"/>
        <v>3.2026327463974131</v>
      </c>
      <c r="X72" s="315">
        <f t="shared" si="12"/>
        <v>3.3640021356681493</v>
      </c>
      <c r="Z72" s="307">
        <f t="shared" si="14"/>
        <v>52.934912819368009</v>
      </c>
    </row>
    <row r="73" spans="3:26">
      <c r="C73" t="str">
        <f t="shared" si="11"/>
        <v>University</v>
      </c>
      <c r="D73" s="45"/>
      <c r="E73" s="315">
        <f t="shared" si="13"/>
        <v>0.51173842135400227</v>
      </c>
      <c r="F73" s="315">
        <f t="shared" si="12"/>
        <v>0.69355158531669647</v>
      </c>
      <c r="G73" s="315">
        <f t="shared" si="12"/>
        <v>0.91953845891677355</v>
      </c>
      <c r="H73" s="315">
        <f t="shared" si="12"/>
        <v>1.2881539011118388</v>
      </c>
      <c r="I73" s="315">
        <f t="shared" si="12"/>
        <v>1.4015226673533467</v>
      </c>
      <c r="J73" s="315">
        <f t="shared" si="12"/>
        <v>1.2489646852092553</v>
      </c>
      <c r="K73" s="315">
        <f t="shared" si="12"/>
        <v>1.6897547426717343</v>
      </c>
      <c r="L73" s="315">
        <f t="shared" si="12"/>
        <v>1.5418334796439568</v>
      </c>
      <c r="M73" s="315">
        <f t="shared" si="12"/>
        <v>1.5494778624866117</v>
      </c>
      <c r="N73" s="315">
        <f t="shared" si="12"/>
        <v>1.7924797488193249</v>
      </c>
      <c r="O73" s="315">
        <f t="shared" si="12"/>
        <v>1.8284799944342944</v>
      </c>
      <c r="P73" s="315">
        <f t="shared" si="12"/>
        <v>2.0287292755099853</v>
      </c>
      <c r="Q73" s="315">
        <f t="shared" si="12"/>
        <v>2.2457370654446307</v>
      </c>
      <c r="R73" s="315">
        <f t="shared" si="12"/>
        <v>2.0668242881354635</v>
      </c>
      <c r="S73" s="315">
        <f t="shared" si="12"/>
        <v>2.2600591889088912</v>
      </c>
      <c r="T73" s="315">
        <f t="shared" si="12"/>
        <v>2.2204518839740679</v>
      </c>
      <c r="U73" s="315">
        <f t="shared" si="12"/>
        <v>2.1925494925933213</v>
      </c>
      <c r="V73" s="315">
        <f t="shared" si="12"/>
        <v>2.0637077692355885</v>
      </c>
      <c r="W73" s="315">
        <f t="shared" si="12"/>
        <v>2.0405578842118572</v>
      </c>
      <c r="X73" s="315">
        <f t="shared" si="12"/>
        <v>2.1433744122440705</v>
      </c>
      <c r="Z73" s="307">
        <f t="shared" si="14"/>
        <v>33.727486807575708</v>
      </c>
    </row>
    <row r="74" spans="3:26">
      <c r="C74" t="str">
        <f t="shared" si="11"/>
        <v>Warehouse</v>
      </c>
      <c r="D74" s="45"/>
      <c r="E74" s="315">
        <f t="shared" si="13"/>
        <v>0.75564315567228679</v>
      </c>
      <c r="F74" s="315">
        <f t="shared" si="12"/>
        <v>1.0241120984497818</v>
      </c>
      <c r="G74" s="315">
        <f t="shared" si="12"/>
        <v>1.3578088215839377</v>
      </c>
      <c r="H74" s="315">
        <f t="shared" si="12"/>
        <v>1.9021137327391808</v>
      </c>
      <c r="I74" s="315">
        <f t="shared" si="12"/>
        <v>2.0695163132426018</v>
      </c>
      <c r="J74" s="315">
        <f t="shared" si="12"/>
        <v>1.844246155208852</v>
      </c>
      <c r="K74" s="315">
        <f t="shared" si="12"/>
        <v>2.4951255422375298</v>
      </c>
      <c r="L74" s="315">
        <f t="shared" si="12"/>
        <v>2.276702056094758</v>
      </c>
      <c r="M74" s="315">
        <f t="shared" si="12"/>
        <v>2.2879899042088532</v>
      </c>
      <c r="N74" s="315">
        <f t="shared" si="12"/>
        <v>2.6468113343780488</v>
      </c>
      <c r="O74" s="315">
        <f t="shared" si="12"/>
        <v>2.6999700148021137</v>
      </c>
      <c r="P74" s="315">
        <f t="shared" si="12"/>
        <v>2.9956620956757254</v>
      </c>
      <c r="Q74" s="315">
        <f t="shared" si="12"/>
        <v>3.316100124850494</v>
      </c>
      <c r="R74" s="315">
        <f t="shared" si="12"/>
        <v>3.0519139508315813</v>
      </c>
      <c r="S74" s="315">
        <f t="shared" si="12"/>
        <v>3.3372484579028128</v>
      </c>
      <c r="T74" s="315">
        <f t="shared" si="12"/>
        <v>3.2787635217718969</v>
      </c>
      <c r="U74" s="315">
        <f t="shared" si="12"/>
        <v>3.2375622943597282</v>
      </c>
      <c r="V74" s="315">
        <f t="shared" si="12"/>
        <v>3.047312036888941</v>
      </c>
      <c r="W74" s="315">
        <f t="shared" si="12"/>
        <v>3.0131284551158584</v>
      </c>
      <c r="X74" s="315">
        <f t="shared" si="12"/>
        <v>3.1649493902959138</v>
      </c>
      <c r="Z74" s="307">
        <f t="shared" si="14"/>
        <v>49.802679456310898</v>
      </c>
    </row>
    <row r="75" spans="3:26">
      <c r="C75" t="str">
        <f t="shared" si="11"/>
        <v>Supermarket</v>
      </c>
      <c r="D75" s="45"/>
      <c r="E75" s="315">
        <f t="shared" si="13"/>
        <v>0</v>
      </c>
      <c r="F75" s="315">
        <f t="shared" si="12"/>
        <v>0</v>
      </c>
      <c r="G75" s="315">
        <f t="shared" si="12"/>
        <v>0</v>
      </c>
      <c r="H75" s="315">
        <f t="shared" si="12"/>
        <v>0</v>
      </c>
      <c r="I75" s="315">
        <f t="shared" si="12"/>
        <v>0</v>
      </c>
      <c r="J75" s="315">
        <f t="shared" si="12"/>
        <v>0</v>
      </c>
      <c r="K75" s="315">
        <f t="shared" si="12"/>
        <v>0</v>
      </c>
      <c r="L75" s="315">
        <f t="shared" si="12"/>
        <v>0</v>
      </c>
      <c r="M75" s="315">
        <f t="shared" si="12"/>
        <v>0</v>
      </c>
      <c r="N75" s="315">
        <f t="shared" si="12"/>
        <v>0</v>
      </c>
      <c r="O75" s="315">
        <f t="shared" si="12"/>
        <v>0</v>
      </c>
      <c r="P75" s="315">
        <f t="shared" si="12"/>
        <v>0</v>
      </c>
      <c r="Q75" s="315">
        <f t="shared" si="12"/>
        <v>0</v>
      </c>
      <c r="R75" s="315">
        <f t="shared" si="12"/>
        <v>0</v>
      </c>
      <c r="S75" s="315">
        <f t="shared" si="12"/>
        <v>0</v>
      </c>
      <c r="T75" s="315">
        <f t="shared" si="12"/>
        <v>0</v>
      </c>
      <c r="U75" s="315">
        <f t="shared" si="12"/>
        <v>0</v>
      </c>
      <c r="V75" s="315">
        <f t="shared" si="12"/>
        <v>0</v>
      </c>
      <c r="W75" s="315">
        <f t="shared" si="12"/>
        <v>0</v>
      </c>
      <c r="X75" s="315">
        <f t="shared" si="12"/>
        <v>0</v>
      </c>
      <c r="Z75" s="307">
        <f t="shared" si="14"/>
        <v>0</v>
      </c>
    </row>
    <row r="76" spans="3:26">
      <c r="C76" t="str">
        <f t="shared" si="11"/>
        <v>MiniMart</v>
      </c>
      <c r="D76" s="45"/>
      <c r="E76" s="315">
        <f t="shared" si="13"/>
        <v>0</v>
      </c>
      <c r="F76" s="315">
        <f t="shared" si="12"/>
        <v>0</v>
      </c>
      <c r="G76" s="315">
        <f t="shared" si="12"/>
        <v>0</v>
      </c>
      <c r="H76" s="315">
        <f t="shared" si="12"/>
        <v>0</v>
      </c>
      <c r="I76" s="315">
        <f t="shared" si="12"/>
        <v>0</v>
      </c>
      <c r="J76" s="315">
        <f t="shared" si="12"/>
        <v>0</v>
      </c>
      <c r="K76" s="315">
        <f t="shared" si="12"/>
        <v>0</v>
      </c>
      <c r="L76" s="315">
        <f t="shared" si="12"/>
        <v>0</v>
      </c>
      <c r="M76" s="315">
        <f t="shared" si="12"/>
        <v>0</v>
      </c>
      <c r="N76" s="315">
        <f t="shared" si="12"/>
        <v>0</v>
      </c>
      <c r="O76" s="315">
        <f t="shared" si="12"/>
        <v>0</v>
      </c>
      <c r="P76" s="315">
        <f t="shared" si="12"/>
        <v>0</v>
      </c>
      <c r="Q76" s="315">
        <f t="shared" si="12"/>
        <v>0</v>
      </c>
      <c r="R76" s="315">
        <f t="shared" si="12"/>
        <v>0</v>
      </c>
      <c r="S76" s="315">
        <f t="shared" si="12"/>
        <v>0</v>
      </c>
      <c r="T76" s="315">
        <f t="shared" si="12"/>
        <v>0</v>
      </c>
      <c r="U76" s="315">
        <f t="shared" si="12"/>
        <v>0</v>
      </c>
      <c r="V76" s="315">
        <f t="shared" si="12"/>
        <v>0</v>
      </c>
      <c r="W76" s="315">
        <f t="shared" si="12"/>
        <v>0</v>
      </c>
      <c r="X76" s="315">
        <f t="shared" si="12"/>
        <v>0</v>
      </c>
      <c r="Z76" s="307">
        <f t="shared" si="14"/>
        <v>0</v>
      </c>
    </row>
    <row r="77" spans="3:26">
      <c r="C77" t="str">
        <f t="shared" si="11"/>
        <v>Restaurant</v>
      </c>
      <c r="D77" s="45"/>
      <c r="E77" s="315">
        <f t="shared" si="13"/>
        <v>0</v>
      </c>
      <c r="F77" s="315">
        <f t="shared" si="12"/>
        <v>0</v>
      </c>
      <c r="G77" s="315">
        <f t="shared" si="12"/>
        <v>0</v>
      </c>
      <c r="H77" s="315">
        <f t="shared" si="12"/>
        <v>0</v>
      </c>
      <c r="I77" s="315">
        <f t="shared" si="12"/>
        <v>0</v>
      </c>
      <c r="J77" s="315">
        <f t="shared" si="12"/>
        <v>0</v>
      </c>
      <c r="K77" s="315">
        <f t="shared" si="12"/>
        <v>0</v>
      </c>
      <c r="L77" s="315">
        <f t="shared" si="12"/>
        <v>0</v>
      </c>
      <c r="M77" s="315">
        <f t="shared" si="12"/>
        <v>0</v>
      </c>
      <c r="N77" s="315">
        <f t="shared" si="12"/>
        <v>0</v>
      </c>
      <c r="O77" s="315">
        <f t="shared" si="12"/>
        <v>0</v>
      </c>
      <c r="P77" s="315">
        <f t="shared" si="12"/>
        <v>0</v>
      </c>
      <c r="Q77" s="315">
        <f t="shared" si="12"/>
        <v>0</v>
      </c>
      <c r="R77" s="315">
        <f t="shared" si="12"/>
        <v>0</v>
      </c>
      <c r="S77" s="315">
        <f t="shared" si="12"/>
        <v>0</v>
      </c>
      <c r="T77" s="315">
        <f t="shared" si="12"/>
        <v>0</v>
      </c>
      <c r="U77" s="315">
        <f t="shared" si="12"/>
        <v>0</v>
      </c>
      <c r="V77" s="315">
        <f t="shared" si="12"/>
        <v>0</v>
      </c>
      <c r="W77" s="315">
        <f t="shared" si="12"/>
        <v>0</v>
      </c>
      <c r="X77" s="315">
        <f t="shared" si="12"/>
        <v>0</v>
      </c>
      <c r="Z77" s="307">
        <f t="shared" si="14"/>
        <v>0</v>
      </c>
    </row>
    <row r="78" spans="3:26">
      <c r="C78" t="str">
        <f t="shared" si="11"/>
        <v>Lodging</v>
      </c>
      <c r="D78" s="45"/>
      <c r="E78" s="315">
        <f t="shared" si="13"/>
        <v>0</v>
      </c>
      <c r="F78" s="315">
        <f t="shared" si="12"/>
        <v>0</v>
      </c>
      <c r="G78" s="315">
        <f t="shared" si="12"/>
        <v>0</v>
      </c>
      <c r="H78" s="315">
        <f t="shared" si="12"/>
        <v>0</v>
      </c>
      <c r="I78" s="315">
        <f t="shared" si="12"/>
        <v>0</v>
      </c>
      <c r="J78" s="315">
        <f t="shared" si="12"/>
        <v>0</v>
      </c>
      <c r="K78" s="315">
        <f t="shared" si="12"/>
        <v>0</v>
      </c>
      <c r="L78" s="315">
        <f t="shared" si="12"/>
        <v>0</v>
      </c>
      <c r="M78" s="315">
        <f t="shared" si="12"/>
        <v>0</v>
      </c>
      <c r="N78" s="315">
        <f t="shared" si="12"/>
        <v>0</v>
      </c>
      <c r="O78" s="315">
        <f t="shared" si="12"/>
        <v>0</v>
      </c>
      <c r="P78" s="315">
        <f t="shared" si="12"/>
        <v>0</v>
      </c>
      <c r="Q78" s="315">
        <f t="shared" si="12"/>
        <v>0</v>
      </c>
      <c r="R78" s="315">
        <f t="shared" si="12"/>
        <v>0</v>
      </c>
      <c r="S78" s="315">
        <f t="shared" si="12"/>
        <v>0</v>
      </c>
      <c r="T78" s="315">
        <f t="shared" si="12"/>
        <v>0</v>
      </c>
      <c r="U78" s="315">
        <f t="shared" si="12"/>
        <v>0</v>
      </c>
      <c r="V78" s="315">
        <f t="shared" si="12"/>
        <v>0</v>
      </c>
      <c r="W78" s="315">
        <f t="shared" si="12"/>
        <v>0</v>
      </c>
      <c r="X78" s="315">
        <f t="shared" si="12"/>
        <v>0</v>
      </c>
      <c r="Z78" s="307">
        <f t="shared" si="14"/>
        <v>0</v>
      </c>
    </row>
    <row r="79" spans="3:26">
      <c r="C79" t="str">
        <f t="shared" si="11"/>
        <v>Hospital</v>
      </c>
      <c r="D79" s="45"/>
      <c r="E79" s="315">
        <f t="shared" si="13"/>
        <v>0</v>
      </c>
      <c r="F79" s="315">
        <f t="shared" si="12"/>
        <v>0</v>
      </c>
      <c r="G79" s="315">
        <f t="shared" si="12"/>
        <v>0</v>
      </c>
      <c r="H79" s="315">
        <f t="shared" si="12"/>
        <v>0</v>
      </c>
      <c r="I79" s="315">
        <f t="shared" si="12"/>
        <v>0</v>
      </c>
      <c r="J79" s="315">
        <f t="shared" ref="F79:X82" si="15">J54*J$64*$Y$12</f>
        <v>0</v>
      </c>
      <c r="K79" s="315">
        <f t="shared" si="15"/>
        <v>0</v>
      </c>
      <c r="L79" s="315">
        <f t="shared" si="15"/>
        <v>0</v>
      </c>
      <c r="M79" s="315">
        <f t="shared" si="15"/>
        <v>0</v>
      </c>
      <c r="N79" s="315">
        <f t="shared" si="15"/>
        <v>0</v>
      </c>
      <c r="O79" s="315">
        <f t="shared" si="15"/>
        <v>0</v>
      </c>
      <c r="P79" s="315">
        <f t="shared" si="15"/>
        <v>0</v>
      </c>
      <c r="Q79" s="315">
        <f t="shared" si="15"/>
        <v>0</v>
      </c>
      <c r="R79" s="315">
        <f t="shared" si="15"/>
        <v>0</v>
      </c>
      <c r="S79" s="315">
        <f t="shared" si="15"/>
        <v>0</v>
      </c>
      <c r="T79" s="315">
        <f t="shared" si="15"/>
        <v>0</v>
      </c>
      <c r="U79" s="315">
        <f t="shared" si="15"/>
        <v>0</v>
      </c>
      <c r="V79" s="315">
        <f t="shared" si="15"/>
        <v>0</v>
      </c>
      <c r="W79" s="315">
        <f t="shared" si="15"/>
        <v>0</v>
      </c>
      <c r="X79" s="315">
        <f t="shared" si="15"/>
        <v>0</v>
      </c>
      <c r="Z79" s="307">
        <f t="shared" si="14"/>
        <v>0</v>
      </c>
    </row>
    <row r="80" spans="3:26">
      <c r="C80" t="str">
        <f t="shared" si="11"/>
        <v>Residential Care</v>
      </c>
      <c r="D80" s="45"/>
      <c r="E80" s="315">
        <f t="shared" si="13"/>
        <v>0</v>
      </c>
      <c r="F80" s="315">
        <f t="shared" si="15"/>
        <v>0</v>
      </c>
      <c r="G80" s="315">
        <f t="shared" si="15"/>
        <v>0</v>
      </c>
      <c r="H80" s="315">
        <f t="shared" si="15"/>
        <v>0</v>
      </c>
      <c r="I80" s="315">
        <f t="shared" si="15"/>
        <v>0</v>
      </c>
      <c r="J80" s="315">
        <f t="shared" si="15"/>
        <v>0</v>
      </c>
      <c r="K80" s="315">
        <f t="shared" si="15"/>
        <v>0</v>
      </c>
      <c r="L80" s="315">
        <f t="shared" si="15"/>
        <v>0</v>
      </c>
      <c r="M80" s="315">
        <f t="shared" si="15"/>
        <v>0</v>
      </c>
      <c r="N80" s="315">
        <f t="shared" si="15"/>
        <v>0</v>
      </c>
      <c r="O80" s="315">
        <f t="shared" si="15"/>
        <v>0</v>
      </c>
      <c r="P80" s="315">
        <f t="shared" si="15"/>
        <v>0</v>
      </c>
      <c r="Q80" s="315">
        <f t="shared" si="15"/>
        <v>0</v>
      </c>
      <c r="R80" s="315">
        <f t="shared" si="15"/>
        <v>0</v>
      </c>
      <c r="S80" s="315">
        <f t="shared" si="15"/>
        <v>0</v>
      </c>
      <c r="T80" s="315">
        <f t="shared" si="15"/>
        <v>0</v>
      </c>
      <c r="U80" s="315">
        <f t="shared" si="15"/>
        <v>0</v>
      </c>
      <c r="V80" s="315">
        <f t="shared" si="15"/>
        <v>0</v>
      </c>
      <c r="W80" s="315">
        <f t="shared" si="15"/>
        <v>0</v>
      </c>
      <c r="X80" s="315">
        <f t="shared" si="15"/>
        <v>0</v>
      </c>
      <c r="Z80" s="307">
        <f t="shared" si="14"/>
        <v>0</v>
      </c>
    </row>
    <row r="81" spans="1:26">
      <c r="C81" t="str">
        <f t="shared" si="11"/>
        <v>Assembly</v>
      </c>
      <c r="D81" s="45"/>
      <c r="E81" s="315">
        <f t="shared" si="13"/>
        <v>0</v>
      </c>
      <c r="F81" s="315">
        <f t="shared" si="15"/>
        <v>0</v>
      </c>
      <c r="G81" s="315">
        <f t="shared" si="15"/>
        <v>0</v>
      </c>
      <c r="H81" s="315">
        <f t="shared" si="15"/>
        <v>0</v>
      </c>
      <c r="I81" s="315">
        <f t="shared" si="15"/>
        <v>0</v>
      </c>
      <c r="J81" s="315">
        <f t="shared" si="15"/>
        <v>0</v>
      </c>
      <c r="K81" s="315">
        <f t="shared" si="15"/>
        <v>0</v>
      </c>
      <c r="L81" s="315">
        <f t="shared" si="15"/>
        <v>0</v>
      </c>
      <c r="M81" s="315">
        <f t="shared" si="15"/>
        <v>0</v>
      </c>
      <c r="N81" s="315">
        <f t="shared" si="15"/>
        <v>0</v>
      </c>
      <c r="O81" s="315">
        <f t="shared" si="15"/>
        <v>0</v>
      </c>
      <c r="P81" s="315">
        <f t="shared" si="15"/>
        <v>0</v>
      </c>
      <c r="Q81" s="315">
        <f t="shared" si="15"/>
        <v>0</v>
      </c>
      <c r="R81" s="315">
        <f t="shared" si="15"/>
        <v>0</v>
      </c>
      <c r="S81" s="315">
        <f t="shared" si="15"/>
        <v>0</v>
      </c>
      <c r="T81" s="315">
        <f t="shared" si="15"/>
        <v>0</v>
      </c>
      <c r="U81" s="315">
        <f t="shared" si="15"/>
        <v>0</v>
      </c>
      <c r="V81" s="315">
        <f t="shared" si="15"/>
        <v>0</v>
      </c>
      <c r="W81" s="315">
        <f t="shared" si="15"/>
        <v>0</v>
      </c>
      <c r="X81" s="315">
        <f t="shared" si="15"/>
        <v>0</v>
      </c>
      <c r="Z81" s="307">
        <f t="shared" si="14"/>
        <v>0</v>
      </c>
    </row>
    <row r="82" spans="1:26">
      <c r="C82" t="str">
        <f t="shared" si="11"/>
        <v>Other</v>
      </c>
      <c r="D82" s="45"/>
      <c r="E82" s="315">
        <f t="shared" si="13"/>
        <v>0.25808232139225684</v>
      </c>
      <c r="F82" s="315">
        <f t="shared" si="15"/>
        <v>0.34977518918789902</v>
      </c>
      <c r="G82" s="315">
        <f t="shared" si="15"/>
        <v>0.46374594946141878</v>
      </c>
      <c r="H82" s="315">
        <f t="shared" si="15"/>
        <v>0.64964781856677967</v>
      </c>
      <c r="I82" s="315">
        <f t="shared" si="15"/>
        <v>0.70682248660825653</v>
      </c>
      <c r="J82" s="315">
        <f t="shared" si="15"/>
        <v>0.62988372935315262</v>
      </c>
      <c r="K82" s="315">
        <f t="shared" si="15"/>
        <v>0.85218503902528231</v>
      </c>
      <c r="L82" s="315">
        <f t="shared" si="15"/>
        <v>0.77758469370730865</v>
      </c>
      <c r="M82" s="315">
        <f t="shared" si="15"/>
        <v>0.78143994472485678</v>
      </c>
      <c r="N82" s="315">
        <f t="shared" si="15"/>
        <v>0.90399179604277902</v>
      </c>
      <c r="O82" s="315">
        <f t="shared" si="15"/>
        <v>0.922147608800437</v>
      </c>
      <c r="P82" s="315">
        <f t="shared" si="15"/>
        <v>1.023138265668458</v>
      </c>
      <c r="Q82" s="315">
        <f t="shared" si="15"/>
        <v>1.1325806523439617</v>
      </c>
      <c r="R82" s="315">
        <f t="shared" si="15"/>
        <v>1.0423505211521042</v>
      </c>
      <c r="S82" s="315">
        <f t="shared" si="15"/>
        <v>1.1398036528392985</v>
      </c>
      <c r="T82" s="315">
        <f t="shared" si="15"/>
        <v>1.1198287110035379</v>
      </c>
      <c r="U82" s="315">
        <f t="shared" si="15"/>
        <v>1.1057568460830085</v>
      </c>
      <c r="V82" s="315">
        <f t="shared" si="15"/>
        <v>1.040778783719893</v>
      </c>
      <c r="W82" s="315">
        <f t="shared" si="15"/>
        <v>1.0291037251009207</v>
      </c>
      <c r="X82" s="315">
        <f t="shared" si="15"/>
        <v>1.0809566388646299</v>
      </c>
      <c r="Z82" s="307">
        <f t="shared" si="14"/>
        <v>17.009604373646237</v>
      </c>
    </row>
    <row r="83" spans="1:26">
      <c r="D83" s="45"/>
      <c r="E83" s="315"/>
      <c r="F83" s="315"/>
      <c r="G83" s="315"/>
      <c r="H83" s="315"/>
      <c r="I83" s="315"/>
      <c r="J83" s="315"/>
      <c r="K83" s="315"/>
      <c r="L83" s="315"/>
      <c r="M83" s="315"/>
      <c r="N83" s="315"/>
      <c r="O83" s="315"/>
      <c r="P83" s="315"/>
      <c r="Q83" s="315"/>
      <c r="R83" s="315"/>
      <c r="S83" s="315"/>
      <c r="T83" s="315"/>
      <c r="U83" s="315"/>
      <c r="V83" s="315"/>
      <c r="W83" s="315"/>
      <c r="X83" s="315"/>
      <c r="Z83" s="307"/>
    </row>
    <row r="84" spans="1:26">
      <c r="C84" t="s">
        <v>341</v>
      </c>
      <c r="D84" s="45"/>
      <c r="E84" s="315">
        <f>SUM(E65:E82)</f>
        <v>3.9842510381011622</v>
      </c>
      <c r="F84" s="315">
        <f t="shared" ref="F84:X84" si="16">SUM(F65:F82)</f>
        <v>5.3997970612865407</v>
      </c>
      <c r="G84" s="315">
        <f t="shared" si="16"/>
        <v>7.1592671306942997</v>
      </c>
      <c r="H84" s="315">
        <f t="shared" si="16"/>
        <v>10.029203013835357</v>
      </c>
      <c r="I84" s="315">
        <f t="shared" si="16"/>
        <v>10.911860257727373</v>
      </c>
      <c r="J84" s="315">
        <f t="shared" si="16"/>
        <v>9.7240868302017116</v>
      </c>
      <c r="K84" s="315">
        <f t="shared" si="16"/>
        <v>13.155953914527325</v>
      </c>
      <c r="L84" s="315">
        <f t="shared" si="16"/>
        <v>12.004280674483539</v>
      </c>
      <c r="M84" s="315">
        <f t="shared" si="16"/>
        <v>12.063797683575615</v>
      </c>
      <c r="N84" s="315">
        <f t="shared" si="16"/>
        <v>13.955741843875238</v>
      </c>
      <c r="O84" s="315">
        <f t="shared" si="16"/>
        <v>14.236029604141173</v>
      </c>
      <c r="P84" s="315">
        <f t="shared" si="16"/>
        <v>15.795114036171562</v>
      </c>
      <c r="Q84" s="315">
        <f t="shared" si="16"/>
        <v>17.484675492267588</v>
      </c>
      <c r="R84" s="315">
        <f t="shared" si="16"/>
        <v>16.091711061655687</v>
      </c>
      <c r="S84" s="315">
        <f t="shared" si="16"/>
        <v>17.596183506712375</v>
      </c>
      <c r="T84" s="315">
        <f t="shared" si="16"/>
        <v>17.287812199775086</v>
      </c>
      <c r="U84" s="315">
        <f t="shared" si="16"/>
        <v>17.07057204897675</v>
      </c>
      <c r="V84" s="315">
        <f t="shared" si="16"/>
        <v>16.067446724361577</v>
      </c>
      <c r="W84" s="315">
        <f t="shared" si="16"/>
        <v>15.887208247849143</v>
      </c>
      <c r="X84" s="315">
        <f t="shared" si="16"/>
        <v>16.687708740781499</v>
      </c>
      <c r="Z84" s="307"/>
    </row>
    <row r="88" spans="1:26" ht="15">
      <c r="A88" s="78" t="s">
        <v>83</v>
      </c>
      <c r="B88" s="308"/>
      <c r="C88" s="23"/>
      <c r="D88" s="92" t="s">
        <v>41</v>
      </c>
      <c r="E88" s="23" t="s">
        <v>84</v>
      </c>
      <c r="F88" s="23"/>
      <c r="G88" s="23"/>
      <c r="H88" s="23"/>
      <c r="I88" s="23"/>
      <c r="J88" s="23"/>
      <c r="K88" s="23"/>
      <c r="L88" s="23"/>
      <c r="M88" s="23"/>
      <c r="N88" s="23"/>
      <c r="O88" s="23"/>
      <c r="P88" s="23"/>
      <c r="Q88" s="23"/>
      <c r="R88" s="23"/>
      <c r="S88" s="23"/>
      <c r="T88" s="23"/>
      <c r="U88" s="23"/>
      <c r="V88" s="23"/>
      <c r="W88" s="23"/>
      <c r="X88" s="23"/>
    </row>
    <row r="89" spans="1:26" ht="15">
      <c r="A89" s="90"/>
      <c r="B89" s="90" t="s">
        <v>85</v>
      </c>
      <c r="C89" s="90"/>
      <c r="D89" s="90">
        <v>1000</v>
      </c>
      <c r="E89" s="93">
        <f t="shared" ref="E89:X90" si="17">E11</f>
        <v>2016</v>
      </c>
      <c r="F89" s="93">
        <f t="shared" si="17"/>
        <v>2017</v>
      </c>
      <c r="G89" s="93">
        <f t="shared" si="17"/>
        <v>2018</v>
      </c>
      <c r="H89" s="93">
        <f t="shared" si="17"/>
        <v>2019</v>
      </c>
      <c r="I89" s="93">
        <f t="shared" si="17"/>
        <v>2020</v>
      </c>
      <c r="J89" s="93">
        <f t="shared" si="17"/>
        <v>2021</v>
      </c>
      <c r="K89" s="93">
        <f t="shared" si="17"/>
        <v>2022</v>
      </c>
      <c r="L89" s="93">
        <f t="shared" si="17"/>
        <v>2023</v>
      </c>
      <c r="M89" s="93">
        <f t="shared" si="17"/>
        <v>2024</v>
      </c>
      <c r="N89" s="93">
        <f t="shared" si="17"/>
        <v>2025</v>
      </c>
      <c r="O89" s="93">
        <f t="shared" si="17"/>
        <v>2026</v>
      </c>
      <c r="P89" s="93">
        <f t="shared" si="17"/>
        <v>2027</v>
      </c>
      <c r="Q89" s="93">
        <f t="shared" si="17"/>
        <v>2028</v>
      </c>
      <c r="R89" s="93">
        <f t="shared" si="17"/>
        <v>2029</v>
      </c>
      <c r="S89" s="93">
        <f t="shared" si="17"/>
        <v>2030</v>
      </c>
      <c r="T89" s="93">
        <f t="shared" si="17"/>
        <v>2031</v>
      </c>
      <c r="U89" s="93">
        <f t="shared" si="17"/>
        <v>2032</v>
      </c>
      <c r="V89" s="93">
        <f t="shared" si="17"/>
        <v>2033</v>
      </c>
      <c r="W89" s="93">
        <f t="shared" si="17"/>
        <v>2034</v>
      </c>
      <c r="X89" s="93">
        <f t="shared" si="17"/>
        <v>2035</v>
      </c>
      <c r="Y89" s="309" t="s">
        <v>80</v>
      </c>
    </row>
    <row r="90" spans="1:26" ht="15">
      <c r="A90" s="90" t="s">
        <v>86</v>
      </c>
      <c r="B90" s="90" t="s">
        <v>87</v>
      </c>
      <c r="C90" s="90" t="s">
        <v>88</v>
      </c>
      <c r="D90" s="90" t="s">
        <v>89</v>
      </c>
      <c r="E90" s="94" t="str">
        <f t="shared" si="17"/>
        <v>FLOOR_2016</v>
      </c>
      <c r="F90" s="94" t="str">
        <f t="shared" si="17"/>
        <v>FLOOR_2017</v>
      </c>
      <c r="G90" s="94" t="str">
        <f t="shared" si="17"/>
        <v>FLOOR_2018</v>
      </c>
      <c r="H90" s="94" t="str">
        <f t="shared" si="17"/>
        <v>FLOOR_2019</v>
      </c>
      <c r="I90" s="94" t="str">
        <f t="shared" si="17"/>
        <v>FLOOR_2020</v>
      </c>
      <c r="J90" s="94" t="str">
        <f t="shared" si="17"/>
        <v>FLOOR_2021</v>
      </c>
      <c r="K90" s="94" t="str">
        <f t="shared" si="17"/>
        <v>FLOOR_2022</v>
      </c>
      <c r="L90" s="94" t="str">
        <f t="shared" si="17"/>
        <v>FLOOR_2023</v>
      </c>
      <c r="M90" s="94" t="str">
        <f t="shared" si="17"/>
        <v>FLOOR_2024</v>
      </c>
      <c r="N90" s="94" t="str">
        <f t="shared" si="17"/>
        <v>FLOOR_2025</v>
      </c>
      <c r="O90" s="94" t="str">
        <f t="shared" si="17"/>
        <v>FLOOR_2026</v>
      </c>
      <c r="P90" s="94" t="str">
        <f t="shared" si="17"/>
        <v>FLOOR_2027</v>
      </c>
      <c r="Q90" s="94" t="str">
        <f t="shared" si="17"/>
        <v>FLOOR_2028</v>
      </c>
      <c r="R90" s="94" t="str">
        <f t="shared" si="17"/>
        <v>FLOOR_2029</v>
      </c>
      <c r="S90" s="94" t="str">
        <f t="shared" si="17"/>
        <v>FLOOR_2030</v>
      </c>
      <c r="T90" s="94" t="str">
        <f t="shared" si="17"/>
        <v>FLOOR_2031</v>
      </c>
      <c r="U90" s="94" t="str">
        <f t="shared" si="17"/>
        <v>FLOOR_2032</v>
      </c>
      <c r="V90" s="94" t="str">
        <f t="shared" si="17"/>
        <v>FLOOR_2033</v>
      </c>
      <c r="W90" s="94" t="str">
        <f t="shared" si="17"/>
        <v>FLOOR_2034</v>
      </c>
      <c r="X90" s="94" t="str">
        <f t="shared" si="17"/>
        <v>FLOOR_2035</v>
      </c>
      <c r="Y90" s="309" t="s">
        <v>80</v>
      </c>
    </row>
    <row r="91" spans="1:26" ht="15">
      <c r="A91" s="322">
        <f t="shared" ref="A91:A126" si="18">VLOOKUP($D91,MeasOut,3,FALSE)</f>
        <v>458.17514534455051</v>
      </c>
      <c r="B91" s="310">
        <f t="shared" ref="B91:B126" si="19">VLOOKUP($D91,MeasOut,11,FALSE)</f>
        <v>82.804520971996169</v>
      </c>
      <c r="C91" s="316" t="str">
        <f t="shared" ref="C91:C108" si="20">C13</f>
        <v>Large Off</v>
      </c>
      <c r="D91" s="45" t="s">
        <v>801</v>
      </c>
      <c r="E91" s="302">
        <f>VLOOKUP($C91,$C$65:$X$82,E$63,FALSE)*$D$89*$A91/8760/1000*VLOOKUP($D91,MMap!$C$10:$AE$93,MATCH("Control Type Weight",MMap!$C$10:$AH$10,0),FALSE)</f>
        <v>2.0205272731822196E-2</v>
      </c>
      <c r="F91" s="302">
        <f>VLOOKUP($C91,$C$65:$X$82,F$63,FALSE)*$D$89*$A91/8760/1000*VLOOKUP($D91,MMap!$C$10:$AE$93,MATCH("Control Type Weight",MMap!$C$10:$AH$10,0),FALSE)</f>
        <v>2.7383910119223857E-2</v>
      </c>
      <c r="G91" s="302">
        <f>VLOOKUP($C91,$C$65:$X$82,G$63,FALSE)*$D$89*$A91/8760/1000*VLOOKUP($D91,MMap!$C$10:$AE$93,MATCH("Control Type Weight",MMap!$C$10:$AH$10,0),FALSE)</f>
        <v>3.6306684381160116E-2</v>
      </c>
      <c r="H91" s="302">
        <f>VLOOKUP($C91,$C$65:$X$82,H$63,FALSE)*$D$89*$A91/8760/1000*VLOOKUP($D91,MMap!$C$10:$AE$93,MATCH("Control Type Weight",MMap!$C$10:$AH$10,0),FALSE)</f>
        <v>5.0860947324728116E-2</v>
      </c>
      <c r="I91" s="302">
        <f>VLOOKUP($C91,$C$65:$X$82,I$63,FALSE)*$D$89*$A91/8760/1000*VLOOKUP($D91,MMap!$C$10:$AE$93,MATCH("Control Type Weight",MMap!$C$10:$AH$10,0),FALSE)</f>
        <v>5.5337153811470044E-2</v>
      </c>
      <c r="J91" s="302">
        <f>VLOOKUP($C91,$C$65:$X$82,J$63,FALSE)*$D$89*$A91/8760/1000*VLOOKUP($D91,MMap!$C$10:$AE$93,MATCH("Control Type Weight",MMap!$C$10:$AH$10,0),FALSE)</f>
        <v>4.931361618362895E-2</v>
      </c>
      <c r="K91" s="302">
        <f>VLOOKUP($C91,$C$65:$X$82,K$63,FALSE)*$D$89*$A91/8760/1000*VLOOKUP($D91,MMap!$C$10:$AE$93,MATCH("Control Type Weight",MMap!$C$10:$AH$10,0),FALSE)</f>
        <v>6.6717592427859226E-2</v>
      </c>
      <c r="L91" s="302">
        <f>VLOOKUP($C91,$C$65:$X$82,L$63,FALSE)*$D$89*$A91/8760/1000*VLOOKUP($D91,MMap!$C$10:$AE$93,MATCH("Control Type Weight",MMap!$C$10:$AH$10,0),FALSE)</f>
        <v>6.0877129141159267E-2</v>
      </c>
      <c r="M91" s="302">
        <f>VLOOKUP($C91,$C$65:$X$82,M$63,FALSE)*$D$89*$A91/8760/1000*VLOOKUP($D91,MMap!$C$10:$AE$93,MATCH("Control Type Weight",MMap!$C$10:$AH$10,0),FALSE)</f>
        <v>6.1178956859691012E-2</v>
      </c>
      <c r="N91" s="302">
        <f>VLOOKUP($C91,$C$65:$X$82,N$63,FALSE)*$D$89*$A91/8760/1000*VLOOKUP($D91,MMap!$C$10:$AE$93,MATCH("Control Type Weight",MMap!$C$10:$AH$10,0),FALSE)</f>
        <v>7.0773544998507382E-2</v>
      </c>
      <c r="O91" s="302">
        <f>VLOOKUP($C91,$C$65:$X$82,O$63,FALSE)*$D$89*$A91/8760/1000*VLOOKUP($D91,MMap!$C$10:$AE$93,MATCH("Control Type Weight",MMap!$C$10:$AH$10,0),FALSE)</f>
        <v>7.2194964127324096E-2</v>
      </c>
      <c r="P91" s="302">
        <f>VLOOKUP($C91,$C$65:$X$82,P$63,FALSE)*$D$89*$A91/8760/1000*VLOOKUP($D91,MMap!$C$10:$AE$93,MATCH("Control Type Weight",MMap!$C$10:$AH$10,0),FALSE)</f>
        <v>8.0101525701849113E-2</v>
      </c>
      <c r="Q91" s="302">
        <f>VLOOKUP($C91,$C$65:$X$82,Q$63,FALSE)*$D$89*$A91/8760/1000*VLOOKUP($D91,MMap!$C$10:$AE$93,MATCH("Control Type Weight",MMap!$C$10:$AH$10,0),FALSE)</f>
        <v>8.8669773458111126E-2</v>
      </c>
      <c r="R91" s="302">
        <f>VLOOKUP($C91,$C$65:$X$82,R$63,FALSE)*$D$89*$A91/8760/1000*VLOOKUP($D91,MMap!$C$10:$AE$93,MATCH("Control Type Weight",MMap!$C$10:$AH$10,0),FALSE)</f>
        <v>8.1605653763571359E-2</v>
      </c>
      <c r="S91" s="302">
        <f>VLOOKUP($C91,$C$65:$X$82,S$63,FALSE)*$D$89*$A91/8760/1000*VLOOKUP($D91,MMap!$C$10:$AE$93,MATCH("Control Type Weight",MMap!$C$10:$AH$10,0),FALSE)</f>
        <v>8.9235262384911945E-2</v>
      </c>
      <c r="T91" s="302">
        <f>VLOOKUP($C91,$C$65:$X$82,T$63,FALSE)*$D$89*$A91/8760/1000*VLOOKUP($D91,MMap!$C$10:$AE$93,MATCH("Control Type Weight",MMap!$C$10:$AH$10,0),FALSE)</f>
        <v>8.7671423585661518E-2</v>
      </c>
      <c r="U91" s="302">
        <f>VLOOKUP($C91,$C$65:$X$82,U$63,FALSE)*$D$89*$A91/8760/1000*VLOOKUP($D91,MMap!$C$10:$AE$93,MATCH("Control Type Weight",MMap!$C$10:$AH$10,0),FALSE)</f>
        <v>8.6569736856284524E-2</v>
      </c>
      <c r="V91" s="302">
        <f>VLOOKUP($C91,$C$65:$X$82,V$63,FALSE)*$D$89*$A91/8760/1000*VLOOKUP($D91,MMap!$C$10:$AE$93,MATCH("Control Type Weight",MMap!$C$10:$AH$10,0),FALSE)</f>
        <v>8.1482602392561859E-2</v>
      </c>
      <c r="W91" s="302">
        <f>VLOOKUP($C91,$C$65:$X$82,W$63,FALSE)*$D$89*$A91/8760/1000*VLOOKUP($D91,MMap!$C$10:$AE$93,MATCH("Control Type Weight",MMap!$C$10:$AH$10,0),FALSE)</f>
        <v>8.0568561700879587E-2</v>
      </c>
      <c r="X91" s="302">
        <f>VLOOKUP($C91,$C$65:$X$82,X$63,FALSE)*$D$89*$A91/8760/1000*VLOOKUP($D91,MMap!$C$10:$AE$93,MATCH("Control Type Weight",MMap!$C$10:$AH$10,0),FALSE)</f>
        <v>8.4628127884581891E-2</v>
      </c>
      <c r="Y91" s="311">
        <f>SUM(E91:X91)</f>
        <v>1.3316824398349871</v>
      </c>
    </row>
    <row r="92" spans="1:26" ht="15">
      <c r="A92" s="322">
        <f t="shared" si="18"/>
        <v>406.37706659568028</v>
      </c>
      <c r="B92" s="310">
        <f t="shared" si="19"/>
        <v>94.582121360714282</v>
      </c>
      <c r="C92" s="316" t="str">
        <f t="shared" si="20"/>
        <v>Medium Off</v>
      </c>
      <c r="D92" s="45" t="s">
        <v>805</v>
      </c>
      <c r="E92" s="302">
        <f>VLOOKUP($C92,$C$65:$X$82,E$63,FALSE)*$D$89*$A92/8760/1000*VLOOKUP($D92,MMap!$C$10:$AE$93,MATCH("Control Type Weight",MMap!$C$10:$AH$10,0),FALSE)</f>
        <v>1.7921005855411253E-2</v>
      </c>
      <c r="F92" s="302">
        <f>VLOOKUP($C92,$C$65:$X$82,F$63,FALSE)*$D$89*$A92/8760/1000*VLOOKUP($D92,MMap!$C$10:$AE$93,MATCH("Control Type Weight",MMap!$C$10:$AH$10,0),FALSE)</f>
        <v>2.4288076686921737E-2</v>
      </c>
      <c r="G92" s="302">
        <f>VLOOKUP($C92,$C$65:$X$82,G$63,FALSE)*$D$89*$A92/8760/1000*VLOOKUP($D92,MMap!$C$10:$AE$93,MATCH("Control Type Weight",MMap!$C$10:$AH$10,0),FALSE)</f>
        <v>3.2202104471502485E-2</v>
      </c>
      <c r="H92" s="302">
        <f>VLOOKUP($C92,$C$65:$X$82,H$63,FALSE)*$D$89*$A92/8760/1000*VLOOKUP($D92,MMap!$C$10:$AE$93,MATCH("Control Type Weight",MMap!$C$10:$AH$10,0),FALSE)</f>
        <v>4.5110964198106854E-2</v>
      </c>
      <c r="I92" s="302">
        <f>VLOOKUP($C92,$C$65:$X$82,I$63,FALSE)*$D$89*$A92/8760/1000*VLOOKUP($D92,MMap!$C$10:$AE$93,MATCH("Control Type Weight",MMap!$C$10:$AH$10,0),FALSE)</f>
        <v>4.9081122073412004E-2</v>
      </c>
      <c r="J92" s="302">
        <f>VLOOKUP($C92,$C$65:$X$82,J$63,FALSE)*$D$89*$A92/8760/1000*VLOOKUP($D92,MMap!$C$10:$AE$93,MATCH("Control Type Weight",MMap!$C$10:$AH$10,0),FALSE)</f>
        <v>4.3738563498153644E-2</v>
      </c>
      <c r="K92" s="302">
        <f>VLOOKUP($C92,$C$65:$X$82,K$63,FALSE)*$D$89*$A92/8760/1000*VLOOKUP($D92,MMap!$C$10:$AE$93,MATCH("Control Type Weight",MMap!$C$10:$AH$10,0),FALSE)</f>
        <v>5.9174967862499039E-2</v>
      </c>
      <c r="L92" s="302">
        <f>VLOOKUP($C92,$C$65:$X$82,L$63,FALSE)*$D$89*$A92/8760/1000*VLOOKUP($D92,MMap!$C$10:$AE$93,MATCH("Control Type Weight",MMap!$C$10:$AH$10,0),FALSE)</f>
        <v>5.3994786523277653E-2</v>
      </c>
      <c r="M92" s="302">
        <f>VLOOKUP($C92,$C$65:$X$82,M$63,FALSE)*$D$89*$A92/8760/1000*VLOOKUP($D92,MMap!$C$10:$AE$93,MATCH("Control Type Weight",MMap!$C$10:$AH$10,0),FALSE)</f>
        <v>5.4262491710083335E-2</v>
      </c>
      <c r="N92" s="302">
        <f>VLOOKUP($C92,$C$65:$X$82,N$63,FALSE)*$D$89*$A92/8760/1000*VLOOKUP($D92,MMap!$C$10:$AE$93,MATCH("Control Type Weight",MMap!$C$10:$AH$10,0),FALSE)</f>
        <v>6.2772382791394216E-2</v>
      </c>
      <c r="O92" s="302">
        <f>VLOOKUP($C92,$C$65:$X$82,O$63,FALSE)*$D$89*$A92/8760/1000*VLOOKUP($D92,MMap!$C$10:$AE$93,MATCH("Control Type Weight",MMap!$C$10:$AH$10,0),FALSE)</f>
        <v>6.4033106210900401E-2</v>
      </c>
      <c r="P92" s="302">
        <f>VLOOKUP($C92,$C$65:$X$82,P$63,FALSE)*$D$89*$A92/8760/1000*VLOOKUP($D92,MMap!$C$10:$AE$93,MATCH("Control Type Weight",MMap!$C$10:$AH$10,0),FALSE)</f>
        <v>7.1045807209985309E-2</v>
      </c>
      <c r="Q92" s="302">
        <f>VLOOKUP($C92,$C$65:$X$82,Q$63,FALSE)*$D$89*$A92/8760/1000*VLOOKUP($D92,MMap!$C$10:$AE$93,MATCH("Control Type Weight",MMap!$C$10:$AH$10,0),FALSE)</f>
        <v>7.8645388777065589E-2</v>
      </c>
      <c r="R92" s="302">
        <f>VLOOKUP($C92,$C$65:$X$82,R$63,FALSE)*$D$89*$A92/8760/1000*VLOOKUP($D92,MMap!$C$10:$AE$93,MATCH("Control Type Weight",MMap!$C$10:$AH$10,0),FALSE)</f>
        <v>7.2379889068675554E-2</v>
      </c>
      <c r="S92" s="302">
        <f>VLOOKUP($C92,$C$65:$X$82,S$63,FALSE)*$D$89*$A92/8760/1000*VLOOKUP($D92,MMap!$C$10:$AE$93,MATCH("Control Type Weight",MMap!$C$10:$AH$10,0),FALSE)</f>
        <v>7.9146947479235771E-2</v>
      </c>
      <c r="T92" s="302">
        <f>VLOOKUP($C92,$C$65:$X$82,T$63,FALSE)*$D$89*$A92/8760/1000*VLOOKUP($D92,MMap!$C$10:$AE$93,MATCH("Control Type Weight",MMap!$C$10:$AH$10,0),FALSE)</f>
        <v>7.7759905361553944E-2</v>
      </c>
      <c r="U92" s="302">
        <f>VLOOKUP($C92,$C$65:$X$82,U$63,FALSE)*$D$89*$A92/8760/1000*VLOOKUP($D92,MMap!$C$10:$AE$93,MATCH("Control Type Weight",MMap!$C$10:$AH$10,0),FALSE)</f>
        <v>7.6782767631712781E-2</v>
      </c>
      <c r="V92" s="302">
        <f>VLOOKUP($C92,$C$65:$X$82,V$63,FALSE)*$D$89*$A92/8760/1000*VLOOKUP($D92,MMap!$C$10:$AE$93,MATCH("Control Type Weight",MMap!$C$10:$AH$10,0),FALSE)</f>
        <v>7.2270749025398415E-2</v>
      </c>
      <c r="W92" s="302">
        <f>VLOOKUP($C92,$C$65:$X$82,W$63,FALSE)*$D$89*$A92/8760/1000*VLOOKUP($D92,MMap!$C$10:$AE$93,MATCH("Control Type Weight",MMap!$C$10:$AH$10,0),FALSE)</f>
        <v>7.1460043384096977E-2</v>
      </c>
      <c r="X92" s="302">
        <f>VLOOKUP($C92,$C$65:$X$82,X$63,FALSE)*$D$89*$A92/8760/1000*VLOOKUP($D92,MMap!$C$10:$AE$93,MATCH("Control Type Weight",MMap!$C$10:$AH$10,0),FALSE)</f>
        <v>7.5060663396217822E-2</v>
      </c>
      <c r="Y92" s="311">
        <f t="shared" ref="Y92:Y126" si="21">SUM(E92:X92)</f>
        <v>1.1811317332156051</v>
      </c>
    </row>
    <row r="93" spans="1:26" ht="15">
      <c r="A93" s="322">
        <f t="shared" si="18"/>
        <v>396.69886797323051</v>
      </c>
      <c r="B93" s="310">
        <f t="shared" si="19"/>
        <v>113.46068896053225</v>
      </c>
      <c r="C93" s="317" t="str">
        <f t="shared" si="20"/>
        <v>Small Off</v>
      </c>
      <c r="D93" s="45" t="s">
        <v>810</v>
      </c>
      <c r="E93" s="302">
        <f>VLOOKUP($C93,$C$65:$X$82,E$63,FALSE)*$D$89*$A93/8760/1000*VLOOKUP($D93,MMap!$C$10:$AE$93,MATCH("Control Type Weight",MMap!$C$10:$AH$10,0),FALSE)</f>
        <v>1.7494202601881888E-2</v>
      </c>
      <c r="F93" s="302">
        <f>VLOOKUP($C93,$C$65:$X$82,F$63,FALSE)*$D$89*$A93/8760/1000*VLOOKUP($D93,MMap!$C$10:$AE$93,MATCH("Control Type Weight",MMap!$C$10:$AH$10,0),FALSE)</f>
        <v>2.370963649022827E-2</v>
      </c>
      <c r="G93" s="302">
        <f>VLOOKUP($C93,$C$65:$X$82,G$63,FALSE)*$D$89*$A93/8760/1000*VLOOKUP($D93,MMap!$C$10:$AE$93,MATCH("Control Type Weight",MMap!$C$10:$AH$10,0),FALSE)</f>
        <v>3.1435185300233995E-2</v>
      </c>
      <c r="H93" s="302">
        <f>VLOOKUP($C93,$C$65:$X$82,H$63,FALSE)*$D$89*$A93/8760/1000*VLOOKUP($D93,MMap!$C$10:$AE$93,MATCH("Control Type Weight",MMap!$C$10:$AH$10,0),FALSE)</f>
        <v>4.4036610088469368E-2</v>
      </c>
      <c r="I93" s="302">
        <f>VLOOKUP($C93,$C$65:$X$82,I$63,FALSE)*$D$89*$A93/8760/1000*VLOOKUP($D93,MMap!$C$10:$AE$93,MATCH("Control Type Weight",MMap!$C$10:$AH$10,0),FALSE)</f>
        <v>4.7912215441897277E-2</v>
      </c>
      <c r="J93" s="302">
        <f>VLOOKUP($C93,$C$65:$X$82,J$63,FALSE)*$D$89*$A93/8760/1000*VLOOKUP($D93,MMap!$C$10:$AE$93,MATCH("Control Type Weight",MMap!$C$10:$AH$10,0),FALSE)</f>
        <v>4.2696894221533443E-2</v>
      </c>
      <c r="K93" s="302">
        <f>VLOOKUP($C93,$C$65:$X$82,K$63,FALSE)*$D$89*$A93/8760/1000*VLOOKUP($D93,MMap!$C$10:$AE$93,MATCH("Control Type Weight",MMap!$C$10:$AH$10,0),FALSE)</f>
        <v>5.7765668127038934E-2</v>
      </c>
      <c r="L93" s="302">
        <f>VLOOKUP($C93,$C$65:$X$82,L$63,FALSE)*$D$89*$A93/8760/1000*VLOOKUP($D93,MMap!$C$10:$AE$93,MATCH("Control Type Weight",MMap!$C$10:$AH$10,0),FALSE)</f>
        <v>5.2708856997463686E-2</v>
      </c>
      <c r="M93" s="302">
        <f>VLOOKUP($C93,$C$65:$X$82,M$63,FALSE)*$D$89*$A93/8760/1000*VLOOKUP($D93,MMap!$C$10:$AE$93,MATCH("Control Type Weight",MMap!$C$10:$AH$10,0),FALSE)</f>
        <v>5.2970186568657325E-2</v>
      </c>
      <c r="N93" s="302">
        <f>VLOOKUP($C93,$C$65:$X$82,N$63,FALSE)*$D$89*$A93/8760/1000*VLOOKUP($D93,MMap!$C$10:$AE$93,MATCH("Control Type Weight",MMap!$C$10:$AH$10,0),FALSE)</f>
        <v>6.1277407708895254E-2</v>
      </c>
      <c r="O93" s="302">
        <f>VLOOKUP($C93,$C$65:$X$82,O$63,FALSE)*$D$89*$A93/8760/1000*VLOOKUP($D93,MMap!$C$10:$AE$93,MATCH("Control Type Weight",MMap!$C$10:$AH$10,0),FALSE)</f>
        <v>6.2508105980171078E-2</v>
      </c>
      <c r="P93" s="302">
        <f>VLOOKUP($C93,$C$65:$X$82,P$63,FALSE)*$D$89*$A93/8760/1000*VLOOKUP($D93,MMap!$C$10:$AE$93,MATCH("Control Type Weight",MMap!$C$10:$AH$10,0),FALSE)</f>
        <v>6.9353793831300664E-2</v>
      </c>
      <c r="Q93" s="302">
        <f>VLOOKUP($C93,$C$65:$X$82,Q$63,FALSE)*$D$89*$A93/8760/1000*VLOOKUP($D93,MMap!$C$10:$AE$93,MATCH("Control Type Weight",MMap!$C$10:$AH$10,0),FALSE)</f>
        <v>7.6772385214880043E-2</v>
      </c>
      <c r="R93" s="302">
        <f>VLOOKUP($C93,$C$65:$X$82,R$63,FALSE)*$D$89*$A93/8760/1000*VLOOKUP($D93,MMap!$C$10:$AE$93,MATCH("Control Type Weight",MMap!$C$10:$AH$10,0),FALSE)</f>
        <v>7.0656103451180355E-2</v>
      </c>
      <c r="S93" s="302">
        <f>VLOOKUP($C93,$C$65:$X$82,S$63,FALSE)*$D$89*$A93/8760/1000*VLOOKUP($D93,MMap!$C$10:$AE$93,MATCH("Control Type Weight",MMap!$C$10:$AH$10,0),FALSE)</f>
        <v>7.7261998890769387E-2</v>
      </c>
      <c r="T93" s="302">
        <f>VLOOKUP($C93,$C$65:$X$82,T$63,FALSE)*$D$89*$A93/8760/1000*VLOOKUP($D93,MMap!$C$10:$AE$93,MATCH("Control Type Weight",MMap!$C$10:$AH$10,0),FALSE)</f>
        <v>7.5907990303313744E-2</v>
      </c>
      <c r="U93" s="302">
        <f>VLOOKUP($C93,$C$65:$X$82,U$63,FALSE)*$D$89*$A93/8760/1000*VLOOKUP($D93,MMap!$C$10:$AE$93,MATCH("Control Type Weight",MMap!$C$10:$AH$10,0),FALSE)</f>
        <v>7.4954123899067124E-2</v>
      </c>
      <c r="V93" s="302">
        <f>VLOOKUP($C93,$C$65:$X$82,V$63,FALSE)*$D$89*$A93/8760/1000*VLOOKUP($D93,MMap!$C$10:$AE$93,MATCH("Control Type Weight",MMap!$C$10:$AH$10,0),FALSE)</f>
        <v>7.0549562666334165E-2</v>
      </c>
      <c r="W93" s="302">
        <f>VLOOKUP($C93,$C$65:$X$82,W$63,FALSE)*$D$89*$A93/8760/1000*VLOOKUP($D93,MMap!$C$10:$AE$93,MATCH("Control Type Weight",MMap!$C$10:$AH$10,0),FALSE)</f>
        <v>6.9758164635785935E-2</v>
      </c>
      <c r="X93" s="302">
        <f>VLOOKUP($C93,$C$65:$X$82,X$63,FALSE)*$D$89*$A93/8760/1000*VLOOKUP($D93,MMap!$C$10:$AE$93,MATCH("Control Type Weight",MMap!$C$10:$AH$10,0),FALSE)</f>
        <v>7.3273032969217833E-2</v>
      </c>
      <c r="Y93" s="311">
        <f t="shared" si="21"/>
        <v>1.1530021253883196</v>
      </c>
    </row>
    <row r="94" spans="1:26" ht="15">
      <c r="A94" s="322">
        <f t="shared" si="18"/>
        <v>0</v>
      </c>
      <c r="B94" s="310">
        <f t="shared" si="19"/>
        <v>9999</v>
      </c>
      <c r="C94" s="317" t="str">
        <f t="shared" si="20"/>
        <v>XLarge Ret</v>
      </c>
      <c r="D94" s="45" t="s">
        <v>829</v>
      </c>
      <c r="E94" s="302">
        <f>VLOOKUP($C94,$C$65:$X$82,E$63,FALSE)*$D$89*$A94/8760/1000*VLOOKUP($D94,MMap!$C$10:$AE$93,MATCH("Control Type Weight",MMap!$C$10:$AH$10,0),FALSE)</f>
        <v>0</v>
      </c>
      <c r="F94" s="302">
        <f>VLOOKUP($C94,$C$65:$X$82,F$63,FALSE)*$D$89*$A94/8760/1000*VLOOKUP($D94,MMap!$C$10:$AE$93,MATCH("Control Type Weight",MMap!$C$10:$AH$10,0),FALSE)</f>
        <v>0</v>
      </c>
      <c r="G94" s="302">
        <f>VLOOKUP($C94,$C$65:$X$82,G$63,FALSE)*$D$89*$A94/8760/1000*VLOOKUP($D94,MMap!$C$10:$AE$93,MATCH("Control Type Weight",MMap!$C$10:$AH$10,0),FALSE)</f>
        <v>0</v>
      </c>
      <c r="H94" s="302">
        <f>VLOOKUP($C94,$C$65:$X$82,H$63,FALSE)*$D$89*$A94/8760/1000*VLOOKUP($D94,MMap!$C$10:$AE$93,MATCH("Control Type Weight",MMap!$C$10:$AH$10,0),FALSE)</f>
        <v>0</v>
      </c>
      <c r="I94" s="302">
        <f>VLOOKUP($C94,$C$65:$X$82,I$63,FALSE)*$D$89*$A94/8760/1000*VLOOKUP($D94,MMap!$C$10:$AE$93,MATCH("Control Type Weight",MMap!$C$10:$AH$10,0),FALSE)</f>
        <v>0</v>
      </c>
      <c r="J94" s="302">
        <f>VLOOKUP($C94,$C$65:$X$82,J$63,FALSE)*$D$89*$A94/8760/1000*VLOOKUP($D94,MMap!$C$10:$AE$93,MATCH("Control Type Weight",MMap!$C$10:$AH$10,0),FALSE)</f>
        <v>0</v>
      </c>
      <c r="K94" s="302">
        <f>VLOOKUP($C94,$C$65:$X$82,K$63,FALSE)*$D$89*$A94/8760/1000*VLOOKUP($D94,MMap!$C$10:$AE$93,MATCH("Control Type Weight",MMap!$C$10:$AH$10,0),FALSE)</f>
        <v>0</v>
      </c>
      <c r="L94" s="302">
        <f>VLOOKUP($C94,$C$65:$X$82,L$63,FALSE)*$D$89*$A94/8760/1000*VLOOKUP($D94,MMap!$C$10:$AE$93,MATCH("Control Type Weight",MMap!$C$10:$AH$10,0),FALSE)</f>
        <v>0</v>
      </c>
      <c r="M94" s="302">
        <f>VLOOKUP($C94,$C$65:$X$82,M$63,FALSE)*$D$89*$A94/8760/1000*VLOOKUP($D94,MMap!$C$10:$AE$93,MATCH("Control Type Weight",MMap!$C$10:$AH$10,0),FALSE)</f>
        <v>0</v>
      </c>
      <c r="N94" s="302">
        <f>VLOOKUP($C94,$C$65:$X$82,N$63,FALSE)*$D$89*$A94/8760/1000*VLOOKUP($D94,MMap!$C$10:$AE$93,MATCH("Control Type Weight",MMap!$C$10:$AH$10,0),FALSE)</f>
        <v>0</v>
      </c>
      <c r="O94" s="302">
        <f>VLOOKUP($C94,$C$65:$X$82,O$63,FALSE)*$D$89*$A94/8760/1000*VLOOKUP($D94,MMap!$C$10:$AE$93,MATCH("Control Type Weight",MMap!$C$10:$AH$10,0),FALSE)</f>
        <v>0</v>
      </c>
      <c r="P94" s="302">
        <f>VLOOKUP($C94,$C$65:$X$82,P$63,FALSE)*$D$89*$A94/8760/1000*VLOOKUP($D94,MMap!$C$10:$AE$93,MATCH("Control Type Weight",MMap!$C$10:$AH$10,0),FALSE)</f>
        <v>0</v>
      </c>
      <c r="Q94" s="302">
        <f>VLOOKUP($C94,$C$65:$X$82,Q$63,FALSE)*$D$89*$A94/8760/1000*VLOOKUP($D94,MMap!$C$10:$AE$93,MATCH("Control Type Weight",MMap!$C$10:$AH$10,0),FALSE)</f>
        <v>0</v>
      </c>
      <c r="R94" s="302">
        <f>VLOOKUP($C94,$C$65:$X$82,R$63,FALSE)*$D$89*$A94/8760/1000*VLOOKUP($D94,MMap!$C$10:$AE$93,MATCH("Control Type Weight",MMap!$C$10:$AH$10,0),FALSE)</f>
        <v>0</v>
      </c>
      <c r="S94" s="302">
        <f>VLOOKUP($C94,$C$65:$X$82,S$63,FALSE)*$D$89*$A94/8760/1000*VLOOKUP($D94,MMap!$C$10:$AE$93,MATCH("Control Type Weight",MMap!$C$10:$AH$10,0),FALSE)</f>
        <v>0</v>
      </c>
      <c r="T94" s="302">
        <f>VLOOKUP($C94,$C$65:$X$82,T$63,FALSE)*$D$89*$A94/8760/1000*VLOOKUP($D94,MMap!$C$10:$AE$93,MATCH("Control Type Weight",MMap!$C$10:$AH$10,0),FALSE)</f>
        <v>0</v>
      </c>
      <c r="U94" s="302">
        <f>VLOOKUP($C94,$C$65:$X$82,U$63,FALSE)*$D$89*$A94/8760/1000*VLOOKUP($D94,MMap!$C$10:$AE$93,MATCH("Control Type Weight",MMap!$C$10:$AH$10,0),FALSE)</f>
        <v>0</v>
      </c>
      <c r="V94" s="302">
        <f>VLOOKUP($C94,$C$65:$X$82,V$63,FALSE)*$D$89*$A94/8760/1000*VLOOKUP($D94,MMap!$C$10:$AE$93,MATCH("Control Type Weight",MMap!$C$10:$AH$10,0),FALSE)</f>
        <v>0</v>
      </c>
      <c r="W94" s="302">
        <f>VLOOKUP($C94,$C$65:$X$82,W$63,FALSE)*$D$89*$A94/8760/1000*VLOOKUP($D94,MMap!$C$10:$AE$93,MATCH("Control Type Weight",MMap!$C$10:$AH$10,0),FALSE)</f>
        <v>0</v>
      </c>
      <c r="X94" s="302">
        <f>VLOOKUP($C94,$C$65:$X$82,X$63,FALSE)*$D$89*$A94/8760/1000*VLOOKUP($D94,MMap!$C$10:$AE$93,MATCH("Control Type Weight",MMap!$C$10:$AH$10,0),FALSE)</f>
        <v>0</v>
      </c>
      <c r="Y94" s="311">
        <f t="shared" si="21"/>
        <v>0</v>
      </c>
    </row>
    <row r="95" spans="1:26" ht="15">
      <c r="A95" s="322">
        <f t="shared" si="18"/>
        <v>0</v>
      </c>
      <c r="B95" s="310">
        <f t="shared" si="19"/>
        <v>9999</v>
      </c>
      <c r="C95" s="317" t="str">
        <f t="shared" si="20"/>
        <v>Large Ret</v>
      </c>
      <c r="D95" s="45" t="s">
        <v>830</v>
      </c>
      <c r="E95" s="302">
        <f>VLOOKUP($C95,$C$65:$X$82,E$63,FALSE)*$D$89*$A95/8760/1000*VLOOKUP($D95,MMap!$C$10:$AE$93,MATCH("Control Type Weight",MMap!$C$10:$AH$10,0),FALSE)</f>
        <v>0</v>
      </c>
      <c r="F95" s="302">
        <f>VLOOKUP($C95,$C$65:$X$82,F$63,FALSE)*$D$89*$A95/8760/1000*VLOOKUP($D95,MMap!$C$10:$AE$93,MATCH("Control Type Weight",MMap!$C$10:$AH$10,0),FALSE)</f>
        <v>0</v>
      </c>
      <c r="G95" s="302">
        <f>VLOOKUP($C95,$C$65:$X$82,G$63,FALSE)*$D$89*$A95/8760/1000*VLOOKUP($D95,MMap!$C$10:$AE$93,MATCH("Control Type Weight",MMap!$C$10:$AH$10,0),FALSE)</f>
        <v>0</v>
      </c>
      <c r="H95" s="302">
        <f>VLOOKUP($C95,$C$65:$X$82,H$63,FALSE)*$D$89*$A95/8760/1000*VLOOKUP($D95,MMap!$C$10:$AE$93,MATCH("Control Type Weight",MMap!$C$10:$AH$10,0),FALSE)</f>
        <v>0</v>
      </c>
      <c r="I95" s="302">
        <f>VLOOKUP($C95,$C$65:$X$82,I$63,FALSE)*$D$89*$A95/8760/1000*VLOOKUP($D95,MMap!$C$10:$AE$93,MATCH("Control Type Weight",MMap!$C$10:$AH$10,0),FALSE)</f>
        <v>0</v>
      </c>
      <c r="J95" s="302">
        <f>VLOOKUP($C95,$C$65:$X$82,J$63,FALSE)*$D$89*$A95/8760/1000*VLOOKUP($D95,MMap!$C$10:$AE$93,MATCH("Control Type Weight",MMap!$C$10:$AH$10,0),FALSE)</f>
        <v>0</v>
      </c>
      <c r="K95" s="302">
        <f>VLOOKUP($C95,$C$65:$X$82,K$63,FALSE)*$D$89*$A95/8760/1000*VLOOKUP($D95,MMap!$C$10:$AE$93,MATCH("Control Type Weight",MMap!$C$10:$AH$10,0),FALSE)</f>
        <v>0</v>
      </c>
      <c r="L95" s="302">
        <f>VLOOKUP($C95,$C$65:$X$82,L$63,FALSE)*$D$89*$A95/8760/1000*VLOOKUP($D95,MMap!$C$10:$AE$93,MATCH("Control Type Weight",MMap!$C$10:$AH$10,0),FALSE)</f>
        <v>0</v>
      </c>
      <c r="M95" s="302">
        <f>VLOOKUP($C95,$C$65:$X$82,M$63,FALSE)*$D$89*$A95/8760/1000*VLOOKUP($D95,MMap!$C$10:$AE$93,MATCH("Control Type Weight",MMap!$C$10:$AH$10,0),FALSE)</f>
        <v>0</v>
      </c>
      <c r="N95" s="302">
        <f>VLOOKUP($C95,$C$65:$X$82,N$63,FALSE)*$D$89*$A95/8760/1000*VLOOKUP($D95,MMap!$C$10:$AE$93,MATCH("Control Type Weight",MMap!$C$10:$AH$10,0),FALSE)</f>
        <v>0</v>
      </c>
      <c r="O95" s="302">
        <f>VLOOKUP($C95,$C$65:$X$82,O$63,FALSE)*$D$89*$A95/8760/1000*VLOOKUP($D95,MMap!$C$10:$AE$93,MATCH("Control Type Weight",MMap!$C$10:$AH$10,0),FALSE)</f>
        <v>0</v>
      </c>
      <c r="P95" s="302">
        <f>VLOOKUP($C95,$C$65:$X$82,P$63,FALSE)*$D$89*$A95/8760/1000*VLOOKUP($D95,MMap!$C$10:$AE$93,MATCH("Control Type Weight",MMap!$C$10:$AH$10,0),FALSE)</f>
        <v>0</v>
      </c>
      <c r="Q95" s="302">
        <f>VLOOKUP($C95,$C$65:$X$82,Q$63,FALSE)*$D$89*$A95/8760/1000*VLOOKUP($D95,MMap!$C$10:$AE$93,MATCH("Control Type Weight",MMap!$C$10:$AH$10,0),FALSE)</f>
        <v>0</v>
      </c>
      <c r="R95" s="302">
        <f>VLOOKUP($C95,$C$65:$X$82,R$63,FALSE)*$D$89*$A95/8760/1000*VLOOKUP($D95,MMap!$C$10:$AE$93,MATCH("Control Type Weight",MMap!$C$10:$AH$10,0),FALSE)</f>
        <v>0</v>
      </c>
      <c r="S95" s="302">
        <f>VLOOKUP($C95,$C$65:$X$82,S$63,FALSE)*$D$89*$A95/8760/1000*VLOOKUP($D95,MMap!$C$10:$AE$93,MATCH("Control Type Weight",MMap!$C$10:$AH$10,0),FALSE)</f>
        <v>0</v>
      </c>
      <c r="T95" s="302">
        <f>VLOOKUP($C95,$C$65:$X$82,T$63,FALSE)*$D$89*$A95/8760/1000*VLOOKUP($D95,MMap!$C$10:$AE$93,MATCH("Control Type Weight",MMap!$C$10:$AH$10,0),FALSE)</f>
        <v>0</v>
      </c>
      <c r="U95" s="302">
        <f>VLOOKUP($C95,$C$65:$X$82,U$63,FALSE)*$D$89*$A95/8760/1000*VLOOKUP($D95,MMap!$C$10:$AE$93,MATCH("Control Type Weight",MMap!$C$10:$AH$10,0),FALSE)</f>
        <v>0</v>
      </c>
      <c r="V95" s="302">
        <f>VLOOKUP($C95,$C$65:$X$82,V$63,FALSE)*$D$89*$A95/8760/1000*VLOOKUP($D95,MMap!$C$10:$AE$93,MATCH("Control Type Weight",MMap!$C$10:$AH$10,0),FALSE)</f>
        <v>0</v>
      </c>
      <c r="W95" s="302">
        <f>VLOOKUP($C95,$C$65:$X$82,W$63,FALSE)*$D$89*$A95/8760/1000*VLOOKUP($D95,MMap!$C$10:$AE$93,MATCH("Control Type Weight",MMap!$C$10:$AH$10,0),FALSE)</f>
        <v>0</v>
      </c>
      <c r="X95" s="302">
        <f>VLOOKUP($C95,$C$65:$X$82,X$63,FALSE)*$D$89*$A95/8760/1000*VLOOKUP($D95,MMap!$C$10:$AE$93,MATCH("Control Type Weight",MMap!$C$10:$AH$10,0),FALSE)</f>
        <v>0</v>
      </c>
      <c r="Y95" s="311">
        <f t="shared" si="21"/>
        <v>0</v>
      </c>
    </row>
    <row r="96" spans="1:26" ht="15">
      <c r="A96" s="322">
        <f t="shared" si="18"/>
        <v>0</v>
      </c>
      <c r="B96" s="310">
        <f t="shared" si="19"/>
        <v>9999</v>
      </c>
      <c r="C96" s="317" t="str">
        <f t="shared" si="20"/>
        <v>Medium Ret</v>
      </c>
      <c r="D96" s="45" t="s">
        <v>831</v>
      </c>
      <c r="E96" s="302">
        <f>VLOOKUP($C96,$C$65:$X$82,E$63,FALSE)*$D$89*$A96/8760/1000*VLOOKUP($D96,MMap!$C$10:$AE$93,MATCH("Control Type Weight",MMap!$C$10:$AH$10,0),FALSE)</f>
        <v>0</v>
      </c>
      <c r="F96" s="302">
        <f>VLOOKUP($C96,$C$65:$X$82,F$63,FALSE)*$D$89*$A96/8760/1000*VLOOKUP($D96,MMap!$C$10:$AE$93,MATCH("Control Type Weight",MMap!$C$10:$AH$10,0),FALSE)</f>
        <v>0</v>
      </c>
      <c r="G96" s="302">
        <f>VLOOKUP($C96,$C$65:$X$82,G$63,FALSE)*$D$89*$A96/8760/1000*VLOOKUP($D96,MMap!$C$10:$AE$93,MATCH("Control Type Weight",MMap!$C$10:$AH$10,0),FALSE)</f>
        <v>0</v>
      </c>
      <c r="H96" s="302">
        <f>VLOOKUP($C96,$C$65:$X$82,H$63,FALSE)*$D$89*$A96/8760/1000*VLOOKUP($D96,MMap!$C$10:$AE$93,MATCH("Control Type Weight",MMap!$C$10:$AH$10,0),FALSE)</f>
        <v>0</v>
      </c>
      <c r="I96" s="302">
        <f>VLOOKUP($C96,$C$65:$X$82,I$63,FALSE)*$D$89*$A96/8760/1000*VLOOKUP($D96,MMap!$C$10:$AE$93,MATCH("Control Type Weight",MMap!$C$10:$AH$10,0),FALSE)</f>
        <v>0</v>
      </c>
      <c r="J96" s="302">
        <f>VLOOKUP($C96,$C$65:$X$82,J$63,FALSE)*$D$89*$A96/8760/1000*VLOOKUP($D96,MMap!$C$10:$AE$93,MATCH("Control Type Weight",MMap!$C$10:$AH$10,0),FALSE)</f>
        <v>0</v>
      </c>
      <c r="K96" s="302">
        <f>VLOOKUP($C96,$C$65:$X$82,K$63,FALSE)*$D$89*$A96/8760/1000*VLOOKUP($D96,MMap!$C$10:$AE$93,MATCH("Control Type Weight",MMap!$C$10:$AH$10,0),FALSE)</f>
        <v>0</v>
      </c>
      <c r="L96" s="302">
        <f>VLOOKUP($C96,$C$65:$X$82,L$63,FALSE)*$D$89*$A96/8760/1000*VLOOKUP($D96,MMap!$C$10:$AE$93,MATCH("Control Type Weight",MMap!$C$10:$AH$10,0),FALSE)</f>
        <v>0</v>
      </c>
      <c r="M96" s="302">
        <f>VLOOKUP($C96,$C$65:$X$82,M$63,FALSE)*$D$89*$A96/8760/1000*VLOOKUP($D96,MMap!$C$10:$AE$93,MATCH("Control Type Weight",MMap!$C$10:$AH$10,0),FALSE)</f>
        <v>0</v>
      </c>
      <c r="N96" s="302">
        <f>VLOOKUP($C96,$C$65:$X$82,N$63,FALSE)*$D$89*$A96/8760/1000*VLOOKUP($D96,MMap!$C$10:$AE$93,MATCH("Control Type Weight",MMap!$C$10:$AH$10,0),FALSE)</f>
        <v>0</v>
      </c>
      <c r="O96" s="302">
        <f>VLOOKUP($C96,$C$65:$X$82,O$63,FALSE)*$D$89*$A96/8760/1000*VLOOKUP($D96,MMap!$C$10:$AE$93,MATCH("Control Type Weight",MMap!$C$10:$AH$10,0),FALSE)</f>
        <v>0</v>
      </c>
      <c r="P96" s="302">
        <f>VLOOKUP($C96,$C$65:$X$82,P$63,FALSE)*$D$89*$A96/8760/1000*VLOOKUP($D96,MMap!$C$10:$AE$93,MATCH("Control Type Weight",MMap!$C$10:$AH$10,0),FALSE)</f>
        <v>0</v>
      </c>
      <c r="Q96" s="302">
        <f>VLOOKUP($C96,$C$65:$X$82,Q$63,FALSE)*$D$89*$A96/8760/1000*VLOOKUP($D96,MMap!$C$10:$AE$93,MATCH("Control Type Weight",MMap!$C$10:$AH$10,0),FALSE)</f>
        <v>0</v>
      </c>
      <c r="R96" s="302">
        <f>VLOOKUP($C96,$C$65:$X$82,R$63,FALSE)*$D$89*$A96/8760/1000*VLOOKUP($D96,MMap!$C$10:$AE$93,MATCH("Control Type Weight",MMap!$C$10:$AH$10,0),FALSE)</f>
        <v>0</v>
      </c>
      <c r="S96" s="302">
        <f>VLOOKUP($C96,$C$65:$X$82,S$63,FALSE)*$D$89*$A96/8760/1000*VLOOKUP($D96,MMap!$C$10:$AE$93,MATCH("Control Type Weight",MMap!$C$10:$AH$10,0),FALSE)</f>
        <v>0</v>
      </c>
      <c r="T96" s="302">
        <f>VLOOKUP($C96,$C$65:$X$82,T$63,FALSE)*$D$89*$A96/8760/1000*VLOOKUP($D96,MMap!$C$10:$AE$93,MATCH("Control Type Weight",MMap!$C$10:$AH$10,0),FALSE)</f>
        <v>0</v>
      </c>
      <c r="U96" s="302">
        <f>VLOOKUP($C96,$C$65:$X$82,U$63,FALSE)*$D$89*$A96/8760/1000*VLOOKUP($D96,MMap!$C$10:$AE$93,MATCH("Control Type Weight",MMap!$C$10:$AH$10,0),FALSE)</f>
        <v>0</v>
      </c>
      <c r="V96" s="302">
        <f>VLOOKUP($C96,$C$65:$X$82,V$63,FALSE)*$D$89*$A96/8760/1000*VLOOKUP($D96,MMap!$C$10:$AE$93,MATCH("Control Type Weight",MMap!$C$10:$AH$10,0),FALSE)</f>
        <v>0</v>
      </c>
      <c r="W96" s="302">
        <f>VLOOKUP($C96,$C$65:$X$82,W$63,FALSE)*$D$89*$A96/8760/1000*VLOOKUP($D96,MMap!$C$10:$AE$93,MATCH("Control Type Weight",MMap!$C$10:$AH$10,0),FALSE)</f>
        <v>0</v>
      </c>
      <c r="X96" s="302">
        <f>VLOOKUP($C96,$C$65:$X$82,X$63,FALSE)*$D$89*$A96/8760/1000*VLOOKUP($D96,MMap!$C$10:$AE$93,MATCH("Control Type Weight",MMap!$C$10:$AH$10,0),FALSE)</f>
        <v>0</v>
      </c>
      <c r="Y96" s="311">
        <f t="shared" si="21"/>
        <v>0</v>
      </c>
    </row>
    <row r="97" spans="1:25" ht="15">
      <c r="A97" s="322">
        <f t="shared" si="18"/>
        <v>0</v>
      </c>
      <c r="B97" s="310">
        <f t="shared" si="19"/>
        <v>9999</v>
      </c>
      <c r="C97" s="318" t="str">
        <f t="shared" si="20"/>
        <v>Small Ret</v>
      </c>
      <c r="D97" s="45" t="s">
        <v>832</v>
      </c>
      <c r="E97" s="302">
        <f>VLOOKUP($C97,$C$65:$X$82,E$63,FALSE)*$D$89*$A97/8760/1000*VLOOKUP($D97,MMap!$C$10:$AE$93,MATCH("Control Type Weight",MMap!$C$10:$AH$10,0),FALSE)</f>
        <v>0</v>
      </c>
      <c r="F97" s="302">
        <f>VLOOKUP($C97,$C$65:$X$82,F$63,FALSE)*$D$89*$A97/8760/1000*VLOOKUP($D97,MMap!$C$10:$AE$93,MATCH("Control Type Weight",MMap!$C$10:$AH$10,0),FALSE)</f>
        <v>0</v>
      </c>
      <c r="G97" s="302">
        <f>VLOOKUP($C97,$C$65:$X$82,G$63,FALSE)*$D$89*$A97/8760/1000*VLOOKUP($D97,MMap!$C$10:$AE$93,MATCH("Control Type Weight",MMap!$C$10:$AH$10,0),FALSE)</f>
        <v>0</v>
      </c>
      <c r="H97" s="302">
        <f>VLOOKUP($C97,$C$65:$X$82,H$63,FALSE)*$D$89*$A97/8760/1000*VLOOKUP($D97,MMap!$C$10:$AE$93,MATCH("Control Type Weight",MMap!$C$10:$AH$10,0),FALSE)</f>
        <v>0</v>
      </c>
      <c r="I97" s="302">
        <f>VLOOKUP($C97,$C$65:$X$82,I$63,FALSE)*$D$89*$A97/8760/1000*VLOOKUP($D97,MMap!$C$10:$AE$93,MATCH("Control Type Weight",MMap!$C$10:$AH$10,0),FALSE)</f>
        <v>0</v>
      </c>
      <c r="J97" s="302">
        <f>VLOOKUP($C97,$C$65:$X$82,J$63,FALSE)*$D$89*$A97/8760/1000*VLOOKUP($D97,MMap!$C$10:$AE$93,MATCH("Control Type Weight",MMap!$C$10:$AH$10,0),FALSE)</f>
        <v>0</v>
      </c>
      <c r="K97" s="302">
        <f>VLOOKUP($C97,$C$65:$X$82,K$63,FALSE)*$D$89*$A97/8760/1000*VLOOKUP($D97,MMap!$C$10:$AE$93,MATCH("Control Type Weight",MMap!$C$10:$AH$10,0),FALSE)</f>
        <v>0</v>
      </c>
      <c r="L97" s="302">
        <f>VLOOKUP($C97,$C$65:$X$82,L$63,FALSE)*$D$89*$A97/8760/1000*VLOOKUP($D97,MMap!$C$10:$AE$93,MATCH("Control Type Weight",MMap!$C$10:$AH$10,0),FALSE)</f>
        <v>0</v>
      </c>
      <c r="M97" s="302">
        <f>VLOOKUP($C97,$C$65:$X$82,M$63,FALSE)*$D$89*$A97/8760/1000*VLOOKUP($D97,MMap!$C$10:$AE$93,MATCH("Control Type Weight",MMap!$C$10:$AH$10,0),FALSE)</f>
        <v>0</v>
      </c>
      <c r="N97" s="302">
        <f>VLOOKUP($C97,$C$65:$X$82,N$63,FALSE)*$D$89*$A97/8760/1000*VLOOKUP($D97,MMap!$C$10:$AE$93,MATCH("Control Type Weight",MMap!$C$10:$AH$10,0),FALSE)</f>
        <v>0</v>
      </c>
      <c r="O97" s="302">
        <f>VLOOKUP($C97,$C$65:$X$82,O$63,FALSE)*$D$89*$A97/8760/1000*VLOOKUP($D97,MMap!$C$10:$AE$93,MATCH("Control Type Weight",MMap!$C$10:$AH$10,0),FALSE)</f>
        <v>0</v>
      </c>
      <c r="P97" s="302">
        <f>VLOOKUP($C97,$C$65:$X$82,P$63,FALSE)*$D$89*$A97/8760/1000*VLOOKUP($D97,MMap!$C$10:$AE$93,MATCH("Control Type Weight",MMap!$C$10:$AH$10,0),FALSE)</f>
        <v>0</v>
      </c>
      <c r="Q97" s="302">
        <f>VLOOKUP($C97,$C$65:$X$82,Q$63,FALSE)*$D$89*$A97/8760/1000*VLOOKUP($D97,MMap!$C$10:$AE$93,MATCH("Control Type Weight",MMap!$C$10:$AH$10,0),FALSE)</f>
        <v>0</v>
      </c>
      <c r="R97" s="302">
        <f>VLOOKUP($C97,$C$65:$X$82,R$63,FALSE)*$D$89*$A97/8760/1000*VLOOKUP($D97,MMap!$C$10:$AE$93,MATCH("Control Type Weight",MMap!$C$10:$AH$10,0),FALSE)</f>
        <v>0</v>
      </c>
      <c r="S97" s="302">
        <f>VLOOKUP($C97,$C$65:$X$82,S$63,FALSE)*$D$89*$A97/8760/1000*VLOOKUP($D97,MMap!$C$10:$AE$93,MATCH("Control Type Weight",MMap!$C$10:$AH$10,0),FALSE)</f>
        <v>0</v>
      </c>
      <c r="T97" s="302">
        <f>VLOOKUP($C97,$C$65:$X$82,T$63,FALSE)*$D$89*$A97/8760/1000*VLOOKUP($D97,MMap!$C$10:$AE$93,MATCH("Control Type Weight",MMap!$C$10:$AH$10,0),FALSE)</f>
        <v>0</v>
      </c>
      <c r="U97" s="302">
        <f>VLOOKUP($C97,$C$65:$X$82,U$63,FALSE)*$D$89*$A97/8760/1000*VLOOKUP($D97,MMap!$C$10:$AE$93,MATCH("Control Type Weight",MMap!$C$10:$AH$10,0),FALSE)</f>
        <v>0</v>
      </c>
      <c r="V97" s="302">
        <f>VLOOKUP($C97,$C$65:$X$82,V$63,FALSE)*$D$89*$A97/8760/1000*VLOOKUP($D97,MMap!$C$10:$AE$93,MATCH("Control Type Weight",MMap!$C$10:$AH$10,0),FALSE)</f>
        <v>0</v>
      </c>
      <c r="W97" s="302">
        <f>VLOOKUP($C97,$C$65:$X$82,W$63,FALSE)*$D$89*$A97/8760/1000*VLOOKUP($D97,MMap!$C$10:$AE$93,MATCH("Control Type Weight",MMap!$C$10:$AH$10,0),FALSE)</f>
        <v>0</v>
      </c>
      <c r="X97" s="302">
        <f>VLOOKUP($C97,$C$65:$X$82,X$63,FALSE)*$D$89*$A97/8760/1000*VLOOKUP($D97,MMap!$C$10:$AE$93,MATCH("Control Type Weight",MMap!$C$10:$AH$10,0),FALSE)</f>
        <v>0</v>
      </c>
      <c r="Y97" s="311">
        <f t="shared" si="21"/>
        <v>0</v>
      </c>
    </row>
    <row r="98" spans="1:25" ht="15">
      <c r="A98" s="322">
        <f t="shared" si="18"/>
        <v>292.65905984338713</v>
      </c>
      <c r="B98" s="310">
        <f t="shared" si="19"/>
        <v>161.38023290471921</v>
      </c>
      <c r="C98" s="318" t="str">
        <f t="shared" si="20"/>
        <v>School K-12</v>
      </c>
      <c r="D98" s="45" t="s">
        <v>824</v>
      </c>
      <c r="E98" s="302">
        <f>VLOOKUP($C98,$C$65:$X$82,E$63,FALSE)*$D$89*$A98/8760/1000*VLOOKUP($D98,MMap!$C$10:$AE$93,MATCH("Control Type Weight",MMap!$C$10:$AH$10,0),FALSE)</f>
        <v>1.878287866734548E-2</v>
      </c>
      <c r="F98" s="302">
        <f>VLOOKUP($C98,$C$65:$X$82,F$63,FALSE)*$D$89*$A98/8760/1000*VLOOKUP($D98,MMap!$C$10:$AE$93,MATCH("Control Type Weight",MMap!$C$10:$AH$10,0),FALSE)</f>
        <v>2.5456160282202222E-2</v>
      </c>
      <c r="G98" s="302">
        <f>VLOOKUP($C98,$C$65:$X$82,G$63,FALSE)*$D$89*$A98/8760/1000*VLOOKUP($D98,MMap!$C$10:$AE$93,MATCH("Control Type Weight",MMap!$C$10:$AH$10,0),FALSE)</f>
        <v>3.3750796467642494E-2</v>
      </c>
      <c r="H98" s="302">
        <f>VLOOKUP($C98,$C$65:$X$82,H$63,FALSE)*$D$89*$A98/8760/1000*VLOOKUP($D98,MMap!$C$10:$AE$93,MATCH("Control Type Weight",MMap!$C$10:$AH$10,0),FALSE)</f>
        <v>4.7280480456076635E-2</v>
      </c>
      <c r="I98" s="302">
        <f>VLOOKUP($C98,$C$65:$X$82,I$63,FALSE)*$D$89*$A98/8760/1000*VLOOKUP($D98,MMap!$C$10:$AE$93,MATCH("Control Type Weight",MMap!$C$10:$AH$10,0),FALSE)</f>
        <v>5.1441574663829821E-2</v>
      </c>
      <c r="J98" s="302">
        <f>VLOOKUP($C98,$C$65:$X$82,J$63,FALSE)*$D$89*$A98/8760/1000*VLOOKUP($D98,MMap!$C$10:$AE$93,MATCH("Control Type Weight",MMap!$C$10:$AH$10,0),FALSE)</f>
        <v>4.5842077051815866E-2</v>
      </c>
      <c r="K98" s="302">
        <f>VLOOKUP($C98,$C$65:$X$82,K$63,FALSE)*$D$89*$A98/8760/1000*VLOOKUP($D98,MMap!$C$10:$AE$93,MATCH("Control Type Weight",MMap!$C$10:$AH$10,0),FALSE)</f>
        <v>6.2020862582876576E-2</v>
      </c>
      <c r="L98" s="302">
        <f>VLOOKUP($C98,$C$65:$X$82,L$63,FALSE)*$D$89*$A98/8760/1000*VLOOKUP($D98,MMap!$C$10:$AE$93,MATCH("Control Type Weight",MMap!$C$10:$AH$10,0),FALSE)</f>
        <v>5.6591551396079354E-2</v>
      </c>
      <c r="M98" s="302">
        <f>VLOOKUP($C98,$C$65:$X$82,M$63,FALSE)*$D$89*$A98/8760/1000*VLOOKUP($D98,MMap!$C$10:$AE$93,MATCH("Control Type Weight",MMap!$C$10:$AH$10,0),FALSE)</f>
        <v>5.6872131296725505E-2</v>
      </c>
      <c r="N98" s="302">
        <f>VLOOKUP($C98,$C$65:$X$82,N$63,FALSE)*$D$89*$A98/8760/1000*VLOOKUP($D98,MMap!$C$10:$AE$93,MATCH("Control Type Weight",MMap!$C$10:$AH$10,0),FALSE)</f>
        <v>6.5791287561847961E-2</v>
      </c>
      <c r="O98" s="302">
        <f>VLOOKUP($C98,$C$65:$X$82,O$63,FALSE)*$D$89*$A98/8760/1000*VLOOKUP($D98,MMap!$C$10:$AE$93,MATCH("Control Type Weight",MMap!$C$10:$AH$10,0),FALSE)</f>
        <v>6.7112642803440897E-2</v>
      </c>
      <c r="P98" s="302">
        <f>VLOOKUP($C98,$C$65:$X$82,P$63,FALSE)*$D$89*$A98/8760/1000*VLOOKUP($D98,MMap!$C$10:$AE$93,MATCH("Control Type Weight",MMap!$C$10:$AH$10,0),FALSE)</f>
        <v>7.4462604801048979E-2</v>
      </c>
      <c r="Q98" s="302">
        <f>VLOOKUP($C98,$C$65:$X$82,Q$63,FALSE)*$D$89*$A98/8760/1000*VLOOKUP($D98,MMap!$C$10:$AE$93,MATCH("Control Type Weight",MMap!$C$10:$AH$10,0),FALSE)</f>
        <v>8.2427672144295402E-2</v>
      </c>
      <c r="R98" s="302">
        <f>VLOOKUP($C98,$C$65:$X$82,R$63,FALSE)*$D$89*$A98/8760/1000*VLOOKUP($D98,MMap!$C$10:$AE$93,MATCH("Control Type Weight",MMap!$C$10:$AH$10,0),FALSE)</f>
        <v>7.5860846500552678E-2</v>
      </c>
      <c r="S98" s="302">
        <f>VLOOKUP($C98,$C$65:$X$82,S$63,FALSE)*$D$89*$A98/8760/1000*VLOOKUP($D98,MMap!$C$10:$AE$93,MATCH("Control Type Weight",MMap!$C$10:$AH$10,0),FALSE)</f>
        <v>8.2953352249721488E-2</v>
      </c>
      <c r="T98" s="302">
        <f>VLOOKUP($C98,$C$65:$X$82,T$63,FALSE)*$D$89*$A98/8760/1000*VLOOKUP($D98,MMap!$C$10:$AE$93,MATCH("Control Type Weight",MMap!$C$10:$AH$10,0),FALSE)</f>
        <v>8.1499603279763411E-2</v>
      </c>
      <c r="U98" s="302">
        <f>VLOOKUP($C98,$C$65:$X$82,U$63,FALSE)*$D$89*$A98/8760/1000*VLOOKUP($D98,MMap!$C$10:$AE$93,MATCH("Control Type Weight",MMap!$C$10:$AH$10,0),FALSE)</f>
        <v>8.0475472180819019E-2</v>
      </c>
      <c r="V98" s="302">
        <f>VLOOKUP($C98,$C$65:$X$82,V$63,FALSE)*$D$89*$A98/8760/1000*VLOOKUP($D98,MMap!$C$10:$AE$93,MATCH("Control Type Weight",MMap!$C$10:$AH$10,0),FALSE)</f>
        <v>7.5746457598101363E-2</v>
      </c>
      <c r="W98" s="302">
        <f>VLOOKUP($C98,$C$65:$X$82,W$63,FALSE)*$D$89*$A98/8760/1000*VLOOKUP($D98,MMap!$C$10:$AE$93,MATCH("Control Type Weight",MMap!$C$10:$AH$10,0),FALSE)</f>
        <v>7.4896762786417617E-2</v>
      </c>
      <c r="X98" s="302">
        <f>VLOOKUP($C98,$C$65:$X$82,X$63,FALSE)*$D$89*$A98/8760/1000*VLOOKUP($D98,MMap!$C$10:$AE$93,MATCH("Control Type Weight",MMap!$C$10:$AH$10,0),FALSE)</f>
        <v>7.8670546990302598E-2</v>
      </c>
      <c r="Y98" s="311">
        <f t="shared" si="21"/>
        <v>1.2379357617609053</v>
      </c>
    </row>
    <row r="99" spans="1:25" ht="15">
      <c r="A99" s="322">
        <f t="shared" si="18"/>
        <v>327.37195268305783</v>
      </c>
      <c r="B99" s="310">
        <f t="shared" si="19"/>
        <v>136.57708145630471</v>
      </c>
      <c r="C99" s="318" t="str">
        <f t="shared" si="20"/>
        <v>University</v>
      </c>
      <c r="D99" t="s">
        <v>820</v>
      </c>
      <c r="E99" s="302">
        <f>VLOOKUP($C99,$C$65:$X$82,E$63,FALSE)*$D$89*$A99/8760/1000*VLOOKUP($D99,MMap!$C$10:$AE$93,MATCH("Control Type Weight",MMap!$C$10:$AH$10,0),FALSE)</f>
        <v>1.3387005066566619E-2</v>
      </c>
      <c r="F99" s="302">
        <f>VLOOKUP($C99,$C$65:$X$82,F$63,FALSE)*$D$89*$A99/8760/1000*VLOOKUP($D99,MMap!$C$10:$AE$93,MATCH("Control Type Weight",MMap!$C$10:$AH$10,0),FALSE)</f>
        <v>1.8143211842476036E-2</v>
      </c>
      <c r="G99" s="302">
        <f>VLOOKUP($C99,$C$65:$X$82,G$63,FALSE)*$D$89*$A99/8760/1000*VLOOKUP($D99,MMap!$C$10:$AE$93,MATCH("Control Type Weight",MMap!$C$10:$AH$10,0),FALSE)</f>
        <v>2.4054996644283982E-2</v>
      </c>
      <c r="H99" s="302">
        <f>VLOOKUP($C99,$C$65:$X$82,H$63,FALSE)*$D$89*$A99/8760/1000*VLOOKUP($D99,MMap!$C$10:$AE$93,MATCH("Control Type Weight",MMap!$C$10:$AH$10,0),FALSE)</f>
        <v>3.3697924723093249E-2</v>
      </c>
      <c r="I99" s="302">
        <f>VLOOKUP($C99,$C$65:$X$82,I$63,FALSE)*$D$89*$A99/8760/1000*VLOOKUP($D99,MMap!$C$10:$AE$93,MATCH("Control Type Weight",MMap!$C$10:$AH$10,0),FALSE)</f>
        <v>3.6663635689351944E-2</v>
      </c>
      <c r="J99" s="302">
        <f>VLOOKUP($C99,$C$65:$X$82,J$63,FALSE)*$D$89*$A99/8760/1000*VLOOKUP($D99,MMap!$C$10:$AE$93,MATCH("Control Type Weight",MMap!$C$10:$AH$10,0),FALSE)</f>
        <v>3.2672740351643172E-2</v>
      </c>
      <c r="K99" s="302">
        <f>VLOOKUP($C99,$C$65:$X$82,K$63,FALSE)*$D$89*$A99/8760/1000*VLOOKUP($D99,MMap!$C$10:$AE$93,MATCH("Control Type Weight",MMap!$C$10:$AH$10,0),FALSE)</f>
        <v>4.4203746206019683E-2</v>
      </c>
      <c r="L99" s="302">
        <f>VLOOKUP($C99,$C$65:$X$82,L$63,FALSE)*$D$89*$A99/8760/1000*VLOOKUP($D99,MMap!$C$10:$AE$93,MATCH("Control Type Weight",MMap!$C$10:$AH$10,0),FALSE)</f>
        <v>4.0334146787695098E-2</v>
      </c>
      <c r="M99" s="302">
        <f>VLOOKUP($C99,$C$65:$X$82,M$63,FALSE)*$D$89*$A99/8760/1000*VLOOKUP($D99,MMap!$C$10:$AE$93,MATCH("Control Type Weight",MMap!$C$10:$AH$10,0),FALSE)</f>
        <v>4.0534122766779541E-2</v>
      </c>
      <c r="N99" s="302">
        <f>VLOOKUP($C99,$C$65:$X$82,N$63,FALSE)*$D$89*$A99/8760/1000*VLOOKUP($D99,MMap!$C$10:$AE$93,MATCH("Control Type Weight",MMap!$C$10:$AH$10,0),FALSE)</f>
        <v>4.6891017906515245E-2</v>
      </c>
      <c r="O99" s="302">
        <f>VLOOKUP($C99,$C$65:$X$82,O$63,FALSE)*$D$89*$A99/8760/1000*VLOOKUP($D99,MMap!$C$10:$AE$93,MATCH("Control Type Weight",MMap!$C$10:$AH$10,0),FALSE)</f>
        <v>4.7832779264144198E-2</v>
      </c>
      <c r="P99" s="302">
        <f>VLOOKUP($C99,$C$65:$X$82,P$63,FALSE)*$D$89*$A99/8760/1000*VLOOKUP($D99,MMap!$C$10:$AE$93,MATCH("Control Type Weight",MMap!$C$10:$AH$10,0),FALSE)</f>
        <v>5.3071272268526509E-2</v>
      </c>
      <c r="Q99" s="302">
        <f>VLOOKUP($C99,$C$65:$X$82,Q$63,FALSE)*$D$89*$A99/8760/1000*VLOOKUP($D99,MMap!$C$10:$AE$93,MATCH("Control Type Weight",MMap!$C$10:$AH$10,0),FALSE)</f>
        <v>5.874816550560847E-2</v>
      </c>
      <c r="R99" s="302">
        <f>VLOOKUP($C99,$C$65:$X$82,R$63,FALSE)*$D$89*$A99/8760/1000*VLOOKUP($D99,MMap!$C$10:$AE$93,MATCH("Control Type Weight",MMap!$C$10:$AH$10,0),FALSE)</f>
        <v>5.4067832436275609E-2</v>
      </c>
      <c r="S99" s="302">
        <f>VLOOKUP($C99,$C$65:$X$82,S$63,FALSE)*$D$89*$A99/8760/1000*VLOOKUP($D99,MMap!$C$10:$AE$93,MATCH("Control Type Weight",MMap!$C$10:$AH$10,0),FALSE)</f>
        <v>5.9122830239346356E-2</v>
      </c>
      <c r="T99" s="302">
        <f>VLOOKUP($C99,$C$65:$X$82,T$63,FALSE)*$D$89*$A99/8760/1000*VLOOKUP($D99,MMap!$C$10:$AE$93,MATCH("Control Type Weight",MMap!$C$10:$AH$10,0),FALSE)</f>
        <v>5.808670871766617E-2</v>
      </c>
      <c r="U99" s="302">
        <f>VLOOKUP($C99,$C$65:$X$82,U$63,FALSE)*$D$89*$A99/8760/1000*VLOOKUP($D99,MMap!$C$10:$AE$93,MATCH("Control Type Weight",MMap!$C$10:$AH$10,0),FALSE)</f>
        <v>5.7356786086891119E-2</v>
      </c>
      <c r="V99" s="302">
        <f>VLOOKUP($C99,$C$65:$X$82,V$63,FALSE)*$D$89*$A99/8760/1000*VLOOKUP($D99,MMap!$C$10:$AE$93,MATCH("Control Type Weight",MMap!$C$10:$AH$10,0),FALSE)</f>
        <v>5.3986304740558939E-2</v>
      </c>
      <c r="W99" s="302">
        <f>VLOOKUP($C99,$C$65:$X$82,W$63,FALSE)*$D$89*$A99/8760/1000*VLOOKUP($D99,MMap!$C$10:$AE$93,MATCH("Control Type Weight",MMap!$C$10:$AH$10,0),FALSE)</f>
        <v>5.3380707007085762E-2</v>
      </c>
      <c r="X99" s="302">
        <f>VLOOKUP($C99,$C$65:$X$82,X$63,FALSE)*$D$89*$A99/8760/1000*VLOOKUP($D99,MMap!$C$10:$AE$93,MATCH("Control Type Weight",MMap!$C$10:$AH$10,0),FALSE)</f>
        <v>5.6070372907199767E-2</v>
      </c>
      <c r="Y99" s="311">
        <f t="shared" si="21"/>
        <v>0.8823063071577274</v>
      </c>
    </row>
    <row r="100" spans="1:25" ht="15">
      <c r="A100" s="322">
        <f t="shared" si="18"/>
        <v>169.63818955754951</v>
      </c>
      <c r="B100" s="310">
        <f t="shared" si="19"/>
        <v>148.9684073168103</v>
      </c>
      <c r="C100" s="318" t="str">
        <f t="shared" si="20"/>
        <v>Warehouse</v>
      </c>
      <c r="D100" t="s">
        <v>815</v>
      </c>
      <c r="E100" s="302">
        <f>VLOOKUP($C100,$C$65:$X$82,E$63,FALSE)*$D$89*$A100/8760/1000*VLOOKUP($D100,MMap!$C$10:$AE$93,MATCH("Control Type Weight",MMap!$C$10:$AH$10,0),FALSE)</f>
        <v>1.0243168472130158E-2</v>
      </c>
      <c r="F100" s="302">
        <f>VLOOKUP($C100,$C$65:$X$82,F$63,FALSE)*$D$89*$A100/8760/1000*VLOOKUP($D100,MMap!$C$10:$AE$93,MATCH("Control Type Weight",MMap!$C$10:$AH$10,0),FALSE)</f>
        <v>1.3882416164326795E-2</v>
      </c>
      <c r="G100" s="302">
        <f>VLOOKUP($C100,$C$65:$X$82,G$63,FALSE)*$D$89*$A100/8760/1000*VLOOKUP($D100,MMap!$C$10:$AE$93,MATCH("Control Type Weight",MMap!$C$10:$AH$10,0),FALSE)</f>
        <v>1.8405863148531765E-2</v>
      </c>
      <c r="H100" s="302">
        <f>VLOOKUP($C100,$C$65:$X$82,H$63,FALSE)*$D$89*$A100/8760/1000*VLOOKUP($D100,MMap!$C$10:$AE$93,MATCH("Control Type Weight",MMap!$C$10:$AH$10,0),FALSE)</f>
        <v>2.5784222713253317E-2</v>
      </c>
      <c r="I100" s="302">
        <f>VLOOKUP($C100,$C$65:$X$82,I$63,FALSE)*$D$89*$A100/8760/1000*VLOOKUP($D100,MMap!$C$10:$AE$93,MATCH("Control Type Weight",MMap!$C$10:$AH$10,0),FALSE)</f>
        <v>2.8053458955114453E-2</v>
      </c>
      <c r="J100" s="302">
        <f>VLOOKUP($C100,$C$65:$X$82,J$63,FALSE)*$D$89*$A100/8760/1000*VLOOKUP($D100,MMap!$C$10:$AE$93,MATCH("Control Type Weight",MMap!$C$10:$AH$10,0),FALSE)</f>
        <v>2.499979511503091E-2</v>
      </c>
      <c r="K100" s="302">
        <f>VLOOKUP($C100,$C$65:$X$82,K$63,FALSE)*$D$89*$A100/8760/1000*VLOOKUP($D100,MMap!$C$10:$AE$93,MATCH("Control Type Weight",MMap!$C$10:$AH$10,0),FALSE)</f>
        <v>3.3822831711504742E-2</v>
      </c>
      <c r="L100" s="302">
        <f>VLOOKUP($C100,$C$65:$X$82,L$63,FALSE)*$D$89*$A100/8760/1000*VLOOKUP($D100,MMap!$C$10:$AE$93,MATCH("Control Type Weight",MMap!$C$10:$AH$10,0),FALSE)</f>
        <v>3.0861978364212974E-2</v>
      </c>
      <c r="M100" s="302">
        <f>VLOOKUP($C100,$C$65:$X$82,M$63,FALSE)*$D$89*$A100/8760/1000*VLOOKUP($D100,MMap!$C$10:$AE$93,MATCH("Control Type Weight",MMap!$C$10:$AH$10,0),FALSE)</f>
        <v>3.1014991501502134E-2</v>
      </c>
      <c r="N100" s="302">
        <f>VLOOKUP($C100,$C$65:$X$82,N$63,FALSE)*$D$89*$A100/8760/1000*VLOOKUP($D100,MMap!$C$10:$AE$93,MATCH("Control Type Weight",MMap!$C$10:$AH$10,0),FALSE)</f>
        <v>3.5879018037101119E-2</v>
      </c>
      <c r="O100" s="302">
        <f>VLOOKUP($C100,$C$65:$X$82,O$63,FALSE)*$D$89*$A100/8760/1000*VLOOKUP($D100,MMap!$C$10:$AE$93,MATCH("Control Type Weight",MMap!$C$10:$AH$10,0),FALSE)</f>
        <v>3.6599613883503482E-2</v>
      </c>
      <c r="P100" s="302">
        <f>VLOOKUP($C100,$C$65:$X$82,P$63,FALSE)*$D$89*$A100/8760/1000*VLOOKUP($D100,MMap!$C$10:$AE$93,MATCH("Control Type Weight",MMap!$C$10:$AH$10,0),FALSE)</f>
        <v>4.0607886541737824E-2</v>
      </c>
      <c r="Q100" s="302">
        <f>VLOOKUP($C100,$C$65:$X$82,Q$63,FALSE)*$D$89*$A100/8760/1000*VLOOKUP($D100,MMap!$C$10:$AE$93,MATCH("Control Type Weight",MMap!$C$10:$AH$10,0),FALSE)</f>
        <v>4.4951604463452186E-2</v>
      </c>
      <c r="R100" s="302">
        <f>VLOOKUP($C100,$C$65:$X$82,R$63,FALSE)*$D$89*$A100/8760/1000*VLOOKUP($D100,MMap!$C$10:$AE$93,MATCH("Control Type Weight",MMap!$C$10:$AH$10,0),FALSE)</f>
        <v>4.1370412113373098E-2</v>
      </c>
      <c r="S100" s="302">
        <f>VLOOKUP($C100,$C$65:$X$82,S$63,FALSE)*$D$89*$A100/8760/1000*VLOOKUP($D100,MMap!$C$10:$AE$93,MATCH("Control Type Weight",MMap!$C$10:$AH$10,0),FALSE)</f>
        <v>4.5238282026444053E-2</v>
      </c>
      <c r="T100" s="302">
        <f>VLOOKUP($C100,$C$65:$X$82,T$63,FALSE)*$D$89*$A100/8760/1000*VLOOKUP($D100,MMap!$C$10:$AE$93,MATCH("Control Type Weight",MMap!$C$10:$AH$10,0),FALSE)</f>
        <v>4.4445485784760701E-2</v>
      </c>
      <c r="U100" s="302">
        <f>VLOOKUP($C100,$C$65:$X$82,U$63,FALSE)*$D$89*$A100/8760/1000*VLOOKUP($D100,MMap!$C$10:$AE$93,MATCH("Control Type Weight",MMap!$C$10:$AH$10,0),FALSE)</f>
        <v>4.3886979947086679E-2</v>
      </c>
      <c r="V100" s="302">
        <f>VLOOKUP($C100,$C$65:$X$82,V$63,FALSE)*$D$89*$A100/8760/1000*VLOOKUP($D100,MMap!$C$10:$AE$93,MATCH("Control Type Weight",MMap!$C$10:$AH$10,0),FALSE)</f>
        <v>4.1308030578577383E-2</v>
      </c>
      <c r="W100" s="302">
        <f>VLOOKUP($C100,$C$65:$X$82,W$63,FALSE)*$D$89*$A100/8760/1000*VLOOKUP($D100,MMap!$C$10:$AE$93,MATCH("Control Type Weight",MMap!$C$10:$AH$10,0),FALSE)</f>
        <v>4.0844652879124796E-2</v>
      </c>
      <c r="X100" s="302">
        <f>VLOOKUP($C100,$C$65:$X$82,X$63,FALSE)*$D$89*$A100/8760/1000*VLOOKUP($D100,MMap!$C$10:$AE$93,MATCH("Control Type Weight",MMap!$C$10:$AH$10,0),FALSE)</f>
        <v>4.2902671144720128E-2</v>
      </c>
      <c r="Y100" s="311">
        <f t="shared" si="21"/>
        <v>0.67510336354548861</v>
      </c>
    </row>
    <row r="101" spans="1:25" ht="15">
      <c r="A101" s="322">
        <f t="shared" si="18"/>
        <v>0</v>
      </c>
      <c r="B101" s="310">
        <f t="shared" si="19"/>
        <v>9999</v>
      </c>
      <c r="C101" s="318" t="str">
        <f t="shared" si="20"/>
        <v>Supermarket</v>
      </c>
      <c r="D101" t="s">
        <v>833</v>
      </c>
      <c r="E101" s="302">
        <f>VLOOKUP($C101,$C$65:$X$82,E$63,FALSE)*$D$89*$A101/8760/1000*VLOOKUP($D101,MMap!$C$10:$AE$93,MATCH("Control Type Weight",MMap!$C$10:$AH$10,0),FALSE)</f>
        <v>0</v>
      </c>
      <c r="F101" s="302">
        <f>VLOOKUP($C101,$C$65:$X$82,F$63,FALSE)*$D$89*$A101/8760/1000*VLOOKUP($D101,MMap!$C$10:$AE$93,MATCH("Control Type Weight",MMap!$C$10:$AH$10,0),FALSE)</f>
        <v>0</v>
      </c>
      <c r="G101" s="302">
        <f>VLOOKUP($C101,$C$65:$X$82,G$63,FALSE)*$D$89*$A101/8760/1000*VLOOKUP($D101,MMap!$C$10:$AE$93,MATCH("Control Type Weight",MMap!$C$10:$AH$10,0),FALSE)</f>
        <v>0</v>
      </c>
      <c r="H101" s="302">
        <f>VLOOKUP($C101,$C$65:$X$82,H$63,FALSE)*$D$89*$A101/8760/1000*VLOOKUP($D101,MMap!$C$10:$AE$93,MATCH("Control Type Weight",MMap!$C$10:$AH$10,0),FALSE)</f>
        <v>0</v>
      </c>
      <c r="I101" s="302">
        <f>VLOOKUP($C101,$C$65:$X$82,I$63,FALSE)*$D$89*$A101/8760/1000*VLOOKUP($D101,MMap!$C$10:$AE$93,MATCH("Control Type Weight",MMap!$C$10:$AH$10,0),FALSE)</f>
        <v>0</v>
      </c>
      <c r="J101" s="302">
        <f>VLOOKUP($C101,$C$65:$X$82,J$63,FALSE)*$D$89*$A101/8760/1000*VLOOKUP($D101,MMap!$C$10:$AE$93,MATCH("Control Type Weight",MMap!$C$10:$AH$10,0),FALSE)</f>
        <v>0</v>
      </c>
      <c r="K101" s="302">
        <f>VLOOKUP($C101,$C$65:$X$82,K$63,FALSE)*$D$89*$A101/8760/1000*VLOOKUP($D101,MMap!$C$10:$AE$93,MATCH("Control Type Weight",MMap!$C$10:$AH$10,0),FALSE)</f>
        <v>0</v>
      </c>
      <c r="L101" s="302">
        <f>VLOOKUP($C101,$C$65:$X$82,L$63,FALSE)*$D$89*$A101/8760/1000*VLOOKUP($D101,MMap!$C$10:$AE$93,MATCH("Control Type Weight",MMap!$C$10:$AH$10,0),FALSE)</f>
        <v>0</v>
      </c>
      <c r="M101" s="302">
        <f>VLOOKUP($C101,$C$65:$X$82,M$63,FALSE)*$D$89*$A101/8760/1000*VLOOKUP($D101,MMap!$C$10:$AE$93,MATCH("Control Type Weight",MMap!$C$10:$AH$10,0),FALSE)</f>
        <v>0</v>
      </c>
      <c r="N101" s="302">
        <f>VLOOKUP($C101,$C$65:$X$82,N$63,FALSE)*$D$89*$A101/8760/1000*VLOOKUP($D101,MMap!$C$10:$AE$93,MATCH("Control Type Weight",MMap!$C$10:$AH$10,0),FALSE)</f>
        <v>0</v>
      </c>
      <c r="O101" s="302">
        <f>VLOOKUP($C101,$C$65:$X$82,O$63,FALSE)*$D$89*$A101/8760/1000*VLOOKUP($D101,MMap!$C$10:$AE$93,MATCH("Control Type Weight",MMap!$C$10:$AH$10,0),FALSE)</f>
        <v>0</v>
      </c>
      <c r="P101" s="302">
        <f>VLOOKUP($C101,$C$65:$X$82,P$63,FALSE)*$D$89*$A101/8760/1000*VLOOKUP($D101,MMap!$C$10:$AE$93,MATCH("Control Type Weight",MMap!$C$10:$AH$10,0),FALSE)</f>
        <v>0</v>
      </c>
      <c r="Q101" s="302">
        <f>VLOOKUP($C101,$C$65:$X$82,Q$63,FALSE)*$D$89*$A101/8760/1000*VLOOKUP($D101,MMap!$C$10:$AE$93,MATCH("Control Type Weight",MMap!$C$10:$AH$10,0),FALSE)</f>
        <v>0</v>
      </c>
      <c r="R101" s="302">
        <f>VLOOKUP($C101,$C$65:$X$82,R$63,FALSE)*$D$89*$A101/8760/1000*VLOOKUP($D101,MMap!$C$10:$AE$93,MATCH("Control Type Weight",MMap!$C$10:$AH$10,0),FALSE)</f>
        <v>0</v>
      </c>
      <c r="S101" s="302">
        <f>VLOOKUP($C101,$C$65:$X$82,S$63,FALSE)*$D$89*$A101/8760/1000*VLOOKUP($D101,MMap!$C$10:$AE$93,MATCH("Control Type Weight",MMap!$C$10:$AH$10,0),FALSE)</f>
        <v>0</v>
      </c>
      <c r="T101" s="302">
        <f>VLOOKUP($C101,$C$65:$X$82,T$63,FALSE)*$D$89*$A101/8760/1000*VLOOKUP($D101,MMap!$C$10:$AE$93,MATCH("Control Type Weight",MMap!$C$10:$AH$10,0),FALSE)</f>
        <v>0</v>
      </c>
      <c r="U101" s="302">
        <f>VLOOKUP($C101,$C$65:$X$82,U$63,FALSE)*$D$89*$A101/8760/1000*VLOOKUP($D101,MMap!$C$10:$AE$93,MATCH("Control Type Weight",MMap!$C$10:$AH$10,0),FALSE)</f>
        <v>0</v>
      </c>
      <c r="V101" s="302">
        <f>VLOOKUP($C101,$C$65:$X$82,V$63,FALSE)*$D$89*$A101/8760/1000*VLOOKUP($D101,MMap!$C$10:$AE$93,MATCH("Control Type Weight",MMap!$C$10:$AH$10,0),FALSE)</f>
        <v>0</v>
      </c>
      <c r="W101" s="302">
        <f>VLOOKUP($C101,$C$65:$X$82,W$63,FALSE)*$D$89*$A101/8760/1000*VLOOKUP($D101,MMap!$C$10:$AE$93,MATCH("Control Type Weight",MMap!$C$10:$AH$10,0),FALSE)</f>
        <v>0</v>
      </c>
      <c r="X101" s="302">
        <f>VLOOKUP($C101,$C$65:$X$82,X$63,FALSE)*$D$89*$A101/8760/1000*VLOOKUP($D101,MMap!$C$10:$AE$93,MATCH("Control Type Weight",MMap!$C$10:$AH$10,0),FALSE)</f>
        <v>0</v>
      </c>
      <c r="Y101" s="311">
        <f t="shared" si="21"/>
        <v>0</v>
      </c>
    </row>
    <row r="102" spans="1:25" ht="15">
      <c r="A102" s="322">
        <f t="shared" si="18"/>
        <v>0</v>
      </c>
      <c r="B102" s="310">
        <f t="shared" si="19"/>
        <v>9999</v>
      </c>
      <c r="C102" s="318" t="str">
        <f t="shared" si="20"/>
        <v>MiniMart</v>
      </c>
      <c r="D102" t="s">
        <v>834</v>
      </c>
      <c r="E102" s="302">
        <f>VLOOKUP($C102,$C$65:$X$82,E$63,FALSE)*$D$89*$A102/8760/1000*VLOOKUP($D102,MMap!$C$10:$AE$93,MATCH("Control Type Weight",MMap!$C$10:$AH$10,0),FALSE)</f>
        <v>0</v>
      </c>
      <c r="F102" s="302">
        <f>VLOOKUP($C102,$C$65:$X$82,F$63,FALSE)*$D$89*$A102/8760/1000*VLOOKUP($D102,MMap!$C$10:$AE$93,MATCH("Control Type Weight",MMap!$C$10:$AH$10,0),FALSE)</f>
        <v>0</v>
      </c>
      <c r="G102" s="302">
        <f>VLOOKUP($C102,$C$65:$X$82,G$63,FALSE)*$D$89*$A102/8760/1000*VLOOKUP($D102,MMap!$C$10:$AE$93,MATCH("Control Type Weight",MMap!$C$10:$AH$10,0),FALSE)</f>
        <v>0</v>
      </c>
      <c r="H102" s="302">
        <f>VLOOKUP($C102,$C$65:$X$82,H$63,FALSE)*$D$89*$A102/8760/1000*VLOOKUP($D102,MMap!$C$10:$AE$93,MATCH("Control Type Weight",MMap!$C$10:$AH$10,0),FALSE)</f>
        <v>0</v>
      </c>
      <c r="I102" s="302">
        <f>VLOOKUP($C102,$C$65:$X$82,I$63,FALSE)*$D$89*$A102/8760/1000*VLOOKUP($D102,MMap!$C$10:$AE$93,MATCH("Control Type Weight",MMap!$C$10:$AH$10,0),FALSE)</f>
        <v>0</v>
      </c>
      <c r="J102" s="302">
        <f>VLOOKUP($C102,$C$65:$X$82,J$63,FALSE)*$D$89*$A102/8760/1000*VLOOKUP($D102,MMap!$C$10:$AE$93,MATCH("Control Type Weight",MMap!$C$10:$AH$10,0),FALSE)</f>
        <v>0</v>
      </c>
      <c r="K102" s="302">
        <f>VLOOKUP($C102,$C$65:$X$82,K$63,FALSE)*$D$89*$A102/8760/1000*VLOOKUP($D102,MMap!$C$10:$AE$93,MATCH("Control Type Weight",MMap!$C$10:$AH$10,0),FALSE)</f>
        <v>0</v>
      </c>
      <c r="L102" s="302">
        <f>VLOOKUP($C102,$C$65:$X$82,L$63,FALSE)*$D$89*$A102/8760/1000*VLOOKUP($D102,MMap!$C$10:$AE$93,MATCH("Control Type Weight",MMap!$C$10:$AH$10,0),FALSE)</f>
        <v>0</v>
      </c>
      <c r="M102" s="302">
        <f>VLOOKUP($C102,$C$65:$X$82,M$63,FALSE)*$D$89*$A102/8760/1000*VLOOKUP($D102,MMap!$C$10:$AE$93,MATCH("Control Type Weight",MMap!$C$10:$AH$10,0),FALSE)</f>
        <v>0</v>
      </c>
      <c r="N102" s="302">
        <f>VLOOKUP($C102,$C$65:$X$82,N$63,FALSE)*$D$89*$A102/8760/1000*VLOOKUP($D102,MMap!$C$10:$AE$93,MATCH("Control Type Weight",MMap!$C$10:$AH$10,0),FALSE)</f>
        <v>0</v>
      </c>
      <c r="O102" s="302">
        <f>VLOOKUP($C102,$C$65:$X$82,O$63,FALSE)*$D$89*$A102/8760/1000*VLOOKUP($D102,MMap!$C$10:$AE$93,MATCH("Control Type Weight",MMap!$C$10:$AH$10,0),FALSE)</f>
        <v>0</v>
      </c>
      <c r="P102" s="302">
        <f>VLOOKUP($C102,$C$65:$X$82,P$63,FALSE)*$D$89*$A102/8760/1000*VLOOKUP($D102,MMap!$C$10:$AE$93,MATCH("Control Type Weight",MMap!$C$10:$AH$10,0),FALSE)</f>
        <v>0</v>
      </c>
      <c r="Q102" s="302">
        <f>VLOOKUP($C102,$C$65:$X$82,Q$63,FALSE)*$D$89*$A102/8760/1000*VLOOKUP($D102,MMap!$C$10:$AE$93,MATCH("Control Type Weight",MMap!$C$10:$AH$10,0),FALSE)</f>
        <v>0</v>
      </c>
      <c r="R102" s="302">
        <f>VLOOKUP($C102,$C$65:$X$82,R$63,FALSE)*$D$89*$A102/8760/1000*VLOOKUP($D102,MMap!$C$10:$AE$93,MATCH("Control Type Weight",MMap!$C$10:$AH$10,0),FALSE)</f>
        <v>0</v>
      </c>
      <c r="S102" s="302">
        <f>VLOOKUP($C102,$C$65:$X$82,S$63,FALSE)*$D$89*$A102/8760/1000*VLOOKUP($D102,MMap!$C$10:$AE$93,MATCH("Control Type Weight",MMap!$C$10:$AH$10,0),FALSE)</f>
        <v>0</v>
      </c>
      <c r="T102" s="302">
        <f>VLOOKUP($C102,$C$65:$X$82,T$63,FALSE)*$D$89*$A102/8760/1000*VLOOKUP($D102,MMap!$C$10:$AE$93,MATCH("Control Type Weight",MMap!$C$10:$AH$10,0),FALSE)</f>
        <v>0</v>
      </c>
      <c r="U102" s="302">
        <f>VLOOKUP($C102,$C$65:$X$82,U$63,FALSE)*$D$89*$A102/8760/1000*VLOOKUP($D102,MMap!$C$10:$AE$93,MATCH("Control Type Weight",MMap!$C$10:$AH$10,0),FALSE)</f>
        <v>0</v>
      </c>
      <c r="V102" s="302">
        <f>VLOOKUP($C102,$C$65:$X$82,V$63,FALSE)*$D$89*$A102/8760/1000*VLOOKUP($D102,MMap!$C$10:$AE$93,MATCH("Control Type Weight",MMap!$C$10:$AH$10,0),FALSE)</f>
        <v>0</v>
      </c>
      <c r="W102" s="302">
        <f>VLOOKUP($C102,$C$65:$X$82,W$63,FALSE)*$D$89*$A102/8760/1000*VLOOKUP($D102,MMap!$C$10:$AE$93,MATCH("Control Type Weight",MMap!$C$10:$AH$10,0),FALSE)</f>
        <v>0</v>
      </c>
      <c r="X102" s="302">
        <f>VLOOKUP($C102,$C$65:$X$82,X$63,FALSE)*$D$89*$A102/8760/1000*VLOOKUP($D102,MMap!$C$10:$AE$93,MATCH("Control Type Weight",MMap!$C$10:$AH$10,0),FALSE)</f>
        <v>0</v>
      </c>
      <c r="Y102" s="311">
        <f t="shared" si="21"/>
        <v>0</v>
      </c>
    </row>
    <row r="103" spans="1:25" ht="15">
      <c r="A103" s="322">
        <f t="shared" si="18"/>
        <v>0</v>
      </c>
      <c r="B103" s="310">
        <f t="shared" si="19"/>
        <v>9999</v>
      </c>
      <c r="C103" s="317" t="str">
        <f t="shared" si="20"/>
        <v>Restaurant</v>
      </c>
      <c r="D103" t="s">
        <v>835</v>
      </c>
      <c r="E103" s="302">
        <f>VLOOKUP($C103,$C$65:$X$82,E$63,FALSE)*$D$89*$A103/8760/1000*VLOOKUP($D103,MMap!$C$10:$AE$93,MATCH("Control Type Weight",MMap!$C$10:$AH$10,0),FALSE)</f>
        <v>0</v>
      </c>
      <c r="F103" s="302">
        <f>VLOOKUP($C103,$C$65:$X$82,F$63,FALSE)*$D$89*$A103/8760/1000*VLOOKUP($D103,MMap!$C$10:$AE$93,MATCH("Control Type Weight",MMap!$C$10:$AH$10,0),FALSE)</f>
        <v>0</v>
      </c>
      <c r="G103" s="302">
        <f>VLOOKUP($C103,$C$65:$X$82,G$63,FALSE)*$D$89*$A103/8760/1000*VLOOKUP($D103,MMap!$C$10:$AE$93,MATCH("Control Type Weight",MMap!$C$10:$AH$10,0),FALSE)</f>
        <v>0</v>
      </c>
      <c r="H103" s="302">
        <f>VLOOKUP($C103,$C$65:$X$82,H$63,FALSE)*$D$89*$A103/8760/1000*VLOOKUP($D103,MMap!$C$10:$AE$93,MATCH("Control Type Weight",MMap!$C$10:$AH$10,0),FALSE)</f>
        <v>0</v>
      </c>
      <c r="I103" s="302">
        <f>VLOOKUP($C103,$C$65:$X$82,I$63,FALSE)*$D$89*$A103/8760/1000*VLOOKUP($D103,MMap!$C$10:$AE$93,MATCH("Control Type Weight",MMap!$C$10:$AH$10,0),FALSE)</f>
        <v>0</v>
      </c>
      <c r="J103" s="302">
        <f>VLOOKUP($C103,$C$65:$X$82,J$63,FALSE)*$D$89*$A103/8760/1000*VLOOKUP($D103,MMap!$C$10:$AE$93,MATCH("Control Type Weight",MMap!$C$10:$AH$10,0),FALSE)</f>
        <v>0</v>
      </c>
      <c r="K103" s="302">
        <f>VLOOKUP($C103,$C$65:$X$82,K$63,FALSE)*$D$89*$A103/8760/1000*VLOOKUP($D103,MMap!$C$10:$AE$93,MATCH("Control Type Weight",MMap!$C$10:$AH$10,0),FALSE)</f>
        <v>0</v>
      </c>
      <c r="L103" s="302">
        <f>VLOOKUP($C103,$C$65:$X$82,L$63,FALSE)*$D$89*$A103/8760/1000*VLOOKUP($D103,MMap!$C$10:$AE$93,MATCH("Control Type Weight",MMap!$C$10:$AH$10,0),FALSE)</f>
        <v>0</v>
      </c>
      <c r="M103" s="302">
        <f>VLOOKUP($C103,$C$65:$X$82,M$63,FALSE)*$D$89*$A103/8760/1000*VLOOKUP($D103,MMap!$C$10:$AE$93,MATCH("Control Type Weight",MMap!$C$10:$AH$10,0),FALSE)</f>
        <v>0</v>
      </c>
      <c r="N103" s="302">
        <f>VLOOKUP($C103,$C$65:$X$82,N$63,FALSE)*$D$89*$A103/8760/1000*VLOOKUP($D103,MMap!$C$10:$AE$93,MATCH("Control Type Weight",MMap!$C$10:$AH$10,0),FALSE)</f>
        <v>0</v>
      </c>
      <c r="O103" s="302">
        <f>VLOOKUP($C103,$C$65:$X$82,O$63,FALSE)*$D$89*$A103/8760/1000*VLOOKUP($D103,MMap!$C$10:$AE$93,MATCH("Control Type Weight",MMap!$C$10:$AH$10,0),FALSE)</f>
        <v>0</v>
      </c>
      <c r="P103" s="302">
        <f>VLOOKUP($C103,$C$65:$X$82,P$63,FALSE)*$D$89*$A103/8760/1000*VLOOKUP($D103,MMap!$C$10:$AE$93,MATCH("Control Type Weight",MMap!$C$10:$AH$10,0),FALSE)</f>
        <v>0</v>
      </c>
      <c r="Q103" s="302">
        <f>VLOOKUP($C103,$C$65:$X$82,Q$63,FALSE)*$D$89*$A103/8760/1000*VLOOKUP($D103,MMap!$C$10:$AE$93,MATCH("Control Type Weight",MMap!$C$10:$AH$10,0),FALSE)</f>
        <v>0</v>
      </c>
      <c r="R103" s="302">
        <f>VLOOKUP($C103,$C$65:$X$82,R$63,FALSE)*$D$89*$A103/8760/1000*VLOOKUP($D103,MMap!$C$10:$AE$93,MATCH("Control Type Weight",MMap!$C$10:$AH$10,0),FALSE)</f>
        <v>0</v>
      </c>
      <c r="S103" s="302">
        <f>VLOOKUP($C103,$C$65:$X$82,S$63,FALSE)*$D$89*$A103/8760/1000*VLOOKUP($D103,MMap!$C$10:$AE$93,MATCH("Control Type Weight",MMap!$C$10:$AH$10,0),FALSE)</f>
        <v>0</v>
      </c>
      <c r="T103" s="302">
        <f>VLOOKUP($C103,$C$65:$X$82,T$63,FALSE)*$D$89*$A103/8760/1000*VLOOKUP($D103,MMap!$C$10:$AE$93,MATCH("Control Type Weight",MMap!$C$10:$AH$10,0),FALSE)</f>
        <v>0</v>
      </c>
      <c r="U103" s="302">
        <f>VLOOKUP($C103,$C$65:$X$82,U$63,FALSE)*$D$89*$A103/8760/1000*VLOOKUP($D103,MMap!$C$10:$AE$93,MATCH("Control Type Weight",MMap!$C$10:$AH$10,0),FALSE)</f>
        <v>0</v>
      </c>
      <c r="V103" s="302">
        <f>VLOOKUP($C103,$C$65:$X$82,V$63,FALSE)*$D$89*$A103/8760/1000*VLOOKUP($D103,MMap!$C$10:$AE$93,MATCH("Control Type Weight",MMap!$C$10:$AH$10,0),FALSE)</f>
        <v>0</v>
      </c>
      <c r="W103" s="302">
        <f>VLOOKUP($C103,$C$65:$X$82,W$63,FALSE)*$D$89*$A103/8760/1000*VLOOKUP($D103,MMap!$C$10:$AE$93,MATCH("Control Type Weight",MMap!$C$10:$AH$10,0),FALSE)</f>
        <v>0</v>
      </c>
      <c r="X103" s="302">
        <f>VLOOKUP($C103,$C$65:$X$82,X$63,FALSE)*$D$89*$A103/8760/1000*VLOOKUP($D103,MMap!$C$10:$AE$93,MATCH("Control Type Weight",MMap!$C$10:$AH$10,0),FALSE)</f>
        <v>0</v>
      </c>
      <c r="Y103" s="311">
        <f t="shared" si="21"/>
        <v>0</v>
      </c>
    </row>
    <row r="104" spans="1:25" ht="15">
      <c r="A104" s="322">
        <f t="shared" si="18"/>
        <v>0</v>
      </c>
      <c r="B104" s="310">
        <f t="shared" si="19"/>
        <v>9999</v>
      </c>
      <c r="C104" s="317" t="str">
        <f t="shared" si="20"/>
        <v>Lodging</v>
      </c>
      <c r="D104" t="s">
        <v>836</v>
      </c>
      <c r="E104" s="302">
        <f>VLOOKUP($C104,$C$65:$X$82,E$63,FALSE)*$D$89*$A104/8760/1000*VLOOKUP($D104,MMap!$C$10:$AE$93,MATCH("Control Type Weight",MMap!$C$10:$AH$10,0),FALSE)</f>
        <v>0</v>
      </c>
      <c r="F104" s="302">
        <f>VLOOKUP($C104,$C$65:$X$82,F$63,FALSE)*$D$89*$A104/8760/1000*VLOOKUP($D104,MMap!$C$10:$AE$93,MATCH("Control Type Weight",MMap!$C$10:$AH$10,0),FALSE)</f>
        <v>0</v>
      </c>
      <c r="G104" s="302">
        <f>VLOOKUP($C104,$C$65:$X$82,G$63,FALSE)*$D$89*$A104/8760/1000*VLOOKUP($D104,MMap!$C$10:$AE$93,MATCH("Control Type Weight",MMap!$C$10:$AH$10,0),FALSE)</f>
        <v>0</v>
      </c>
      <c r="H104" s="302">
        <f>VLOOKUP($C104,$C$65:$X$82,H$63,FALSE)*$D$89*$A104/8760/1000*VLOOKUP($D104,MMap!$C$10:$AE$93,MATCH("Control Type Weight",MMap!$C$10:$AH$10,0),FALSE)</f>
        <v>0</v>
      </c>
      <c r="I104" s="302">
        <f>VLOOKUP($C104,$C$65:$X$82,I$63,FALSE)*$D$89*$A104/8760/1000*VLOOKUP($D104,MMap!$C$10:$AE$93,MATCH("Control Type Weight",MMap!$C$10:$AH$10,0),FALSE)</f>
        <v>0</v>
      </c>
      <c r="J104" s="302">
        <f>VLOOKUP($C104,$C$65:$X$82,J$63,FALSE)*$D$89*$A104/8760/1000*VLOOKUP($D104,MMap!$C$10:$AE$93,MATCH("Control Type Weight",MMap!$C$10:$AH$10,0),FALSE)</f>
        <v>0</v>
      </c>
      <c r="K104" s="302">
        <f>VLOOKUP($C104,$C$65:$X$82,K$63,FALSE)*$D$89*$A104/8760/1000*VLOOKUP($D104,MMap!$C$10:$AE$93,MATCH("Control Type Weight",MMap!$C$10:$AH$10,0),FALSE)</f>
        <v>0</v>
      </c>
      <c r="L104" s="302">
        <f>VLOOKUP($C104,$C$65:$X$82,L$63,FALSE)*$D$89*$A104/8760/1000*VLOOKUP($D104,MMap!$C$10:$AE$93,MATCH("Control Type Weight",MMap!$C$10:$AH$10,0),FALSE)</f>
        <v>0</v>
      </c>
      <c r="M104" s="302">
        <f>VLOOKUP($C104,$C$65:$X$82,M$63,FALSE)*$D$89*$A104/8760/1000*VLOOKUP($D104,MMap!$C$10:$AE$93,MATCH("Control Type Weight",MMap!$C$10:$AH$10,0),FALSE)</f>
        <v>0</v>
      </c>
      <c r="N104" s="302">
        <f>VLOOKUP($C104,$C$65:$X$82,N$63,FALSE)*$D$89*$A104/8760/1000*VLOOKUP($D104,MMap!$C$10:$AE$93,MATCH("Control Type Weight",MMap!$C$10:$AH$10,0),FALSE)</f>
        <v>0</v>
      </c>
      <c r="O104" s="302">
        <f>VLOOKUP($C104,$C$65:$X$82,O$63,FALSE)*$D$89*$A104/8760/1000*VLOOKUP($D104,MMap!$C$10:$AE$93,MATCH("Control Type Weight",MMap!$C$10:$AH$10,0),FALSE)</f>
        <v>0</v>
      </c>
      <c r="P104" s="302">
        <f>VLOOKUP($C104,$C$65:$X$82,P$63,FALSE)*$D$89*$A104/8760/1000*VLOOKUP($D104,MMap!$C$10:$AE$93,MATCH("Control Type Weight",MMap!$C$10:$AH$10,0),FALSE)</f>
        <v>0</v>
      </c>
      <c r="Q104" s="302">
        <f>VLOOKUP($C104,$C$65:$X$82,Q$63,FALSE)*$D$89*$A104/8760/1000*VLOOKUP($D104,MMap!$C$10:$AE$93,MATCH("Control Type Weight",MMap!$C$10:$AH$10,0),FALSE)</f>
        <v>0</v>
      </c>
      <c r="R104" s="302">
        <f>VLOOKUP($C104,$C$65:$X$82,R$63,FALSE)*$D$89*$A104/8760/1000*VLOOKUP($D104,MMap!$C$10:$AE$93,MATCH("Control Type Weight",MMap!$C$10:$AH$10,0),FALSE)</f>
        <v>0</v>
      </c>
      <c r="S104" s="302">
        <f>VLOOKUP($C104,$C$65:$X$82,S$63,FALSE)*$D$89*$A104/8760/1000*VLOOKUP($D104,MMap!$C$10:$AE$93,MATCH("Control Type Weight",MMap!$C$10:$AH$10,0),FALSE)</f>
        <v>0</v>
      </c>
      <c r="T104" s="302">
        <f>VLOOKUP($C104,$C$65:$X$82,T$63,FALSE)*$D$89*$A104/8760/1000*VLOOKUP($D104,MMap!$C$10:$AE$93,MATCH("Control Type Weight",MMap!$C$10:$AH$10,0),FALSE)</f>
        <v>0</v>
      </c>
      <c r="U104" s="302">
        <f>VLOOKUP($C104,$C$65:$X$82,U$63,FALSE)*$D$89*$A104/8760/1000*VLOOKUP($D104,MMap!$C$10:$AE$93,MATCH("Control Type Weight",MMap!$C$10:$AH$10,0),FALSE)</f>
        <v>0</v>
      </c>
      <c r="V104" s="302">
        <f>VLOOKUP($C104,$C$65:$X$82,V$63,FALSE)*$D$89*$A104/8760/1000*VLOOKUP($D104,MMap!$C$10:$AE$93,MATCH("Control Type Weight",MMap!$C$10:$AH$10,0),FALSE)</f>
        <v>0</v>
      </c>
      <c r="W104" s="302">
        <f>VLOOKUP($C104,$C$65:$X$82,W$63,FALSE)*$D$89*$A104/8760/1000*VLOOKUP($D104,MMap!$C$10:$AE$93,MATCH("Control Type Weight",MMap!$C$10:$AH$10,0),FALSE)</f>
        <v>0</v>
      </c>
      <c r="X104" s="302">
        <f>VLOOKUP($C104,$C$65:$X$82,X$63,FALSE)*$D$89*$A104/8760/1000*VLOOKUP($D104,MMap!$C$10:$AE$93,MATCH("Control Type Weight",MMap!$C$10:$AH$10,0),FALSE)</f>
        <v>0</v>
      </c>
      <c r="Y104" s="311">
        <f t="shared" si="21"/>
        <v>0</v>
      </c>
    </row>
    <row r="105" spans="1:25" ht="15">
      <c r="A105" s="322">
        <f t="shared" si="18"/>
        <v>0</v>
      </c>
      <c r="B105" s="310">
        <f t="shared" si="19"/>
        <v>9999</v>
      </c>
      <c r="C105" s="318" t="str">
        <f t="shared" si="20"/>
        <v>Hospital</v>
      </c>
      <c r="D105" t="s">
        <v>837</v>
      </c>
      <c r="E105" s="302">
        <f>VLOOKUP($C105,$C$65:$X$82,E$63,FALSE)*$D$89*$A105/8760/1000*VLOOKUP($D105,MMap!$C$10:$AE$93,MATCH("Control Type Weight",MMap!$C$10:$AH$10,0),FALSE)</f>
        <v>0</v>
      </c>
      <c r="F105" s="302">
        <f>VLOOKUP($C105,$C$65:$X$82,F$63,FALSE)*$D$89*$A105/8760/1000*VLOOKUP($D105,MMap!$C$10:$AE$93,MATCH("Control Type Weight",MMap!$C$10:$AH$10,0),FALSE)</f>
        <v>0</v>
      </c>
      <c r="G105" s="302">
        <f>VLOOKUP($C105,$C$65:$X$82,G$63,FALSE)*$D$89*$A105/8760/1000*VLOOKUP($D105,MMap!$C$10:$AE$93,MATCH("Control Type Weight",MMap!$C$10:$AH$10,0),FALSE)</f>
        <v>0</v>
      </c>
      <c r="H105" s="302">
        <f>VLOOKUP($C105,$C$65:$X$82,H$63,FALSE)*$D$89*$A105/8760/1000*VLOOKUP($D105,MMap!$C$10:$AE$93,MATCH("Control Type Weight",MMap!$C$10:$AH$10,0),FALSE)</f>
        <v>0</v>
      </c>
      <c r="I105" s="302">
        <f>VLOOKUP($C105,$C$65:$X$82,I$63,FALSE)*$D$89*$A105/8760/1000*VLOOKUP($D105,MMap!$C$10:$AE$93,MATCH("Control Type Weight",MMap!$C$10:$AH$10,0),FALSE)</f>
        <v>0</v>
      </c>
      <c r="J105" s="302">
        <f>VLOOKUP($C105,$C$65:$X$82,J$63,FALSE)*$D$89*$A105/8760/1000*VLOOKUP($D105,MMap!$C$10:$AE$93,MATCH("Control Type Weight",MMap!$C$10:$AH$10,0),FALSE)</f>
        <v>0</v>
      </c>
      <c r="K105" s="302">
        <f>VLOOKUP($C105,$C$65:$X$82,K$63,FALSE)*$D$89*$A105/8760/1000*VLOOKUP($D105,MMap!$C$10:$AE$93,MATCH("Control Type Weight",MMap!$C$10:$AH$10,0),FALSE)</f>
        <v>0</v>
      </c>
      <c r="L105" s="302">
        <f>VLOOKUP($C105,$C$65:$X$82,L$63,FALSE)*$D$89*$A105/8760/1000*VLOOKUP($D105,MMap!$C$10:$AE$93,MATCH("Control Type Weight",MMap!$C$10:$AH$10,0),FALSE)</f>
        <v>0</v>
      </c>
      <c r="M105" s="302">
        <f>VLOOKUP($C105,$C$65:$X$82,M$63,FALSE)*$D$89*$A105/8760/1000*VLOOKUP($D105,MMap!$C$10:$AE$93,MATCH("Control Type Weight",MMap!$C$10:$AH$10,0),FALSE)</f>
        <v>0</v>
      </c>
      <c r="N105" s="302">
        <f>VLOOKUP($C105,$C$65:$X$82,N$63,FALSE)*$D$89*$A105/8760/1000*VLOOKUP($D105,MMap!$C$10:$AE$93,MATCH("Control Type Weight",MMap!$C$10:$AH$10,0),FALSE)</f>
        <v>0</v>
      </c>
      <c r="O105" s="302">
        <f>VLOOKUP($C105,$C$65:$X$82,O$63,FALSE)*$D$89*$A105/8760/1000*VLOOKUP($D105,MMap!$C$10:$AE$93,MATCH("Control Type Weight",MMap!$C$10:$AH$10,0),FALSE)</f>
        <v>0</v>
      </c>
      <c r="P105" s="302">
        <f>VLOOKUP($C105,$C$65:$X$82,P$63,FALSE)*$D$89*$A105/8760/1000*VLOOKUP($D105,MMap!$C$10:$AE$93,MATCH("Control Type Weight",MMap!$C$10:$AH$10,0),FALSE)</f>
        <v>0</v>
      </c>
      <c r="Q105" s="302">
        <f>VLOOKUP($C105,$C$65:$X$82,Q$63,FALSE)*$D$89*$A105/8760/1000*VLOOKUP($D105,MMap!$C$10:$AE$93,MATCH("Control Type Weight",MMap!$C$10:$AH$10,0),FALSE)</f>
        <v>0</v>
      </c>
      <c r="R105" s="302">
        <f>VLOOKUP($C105,$C$65:$X$82,R$63,FALSE)*$D$89*$A105/8760/1000*VLOOKUP($D105,MMap!$C$10:$AE$93,MATCH("Control Type Weight",MMap!$C$10:$AH$10,0),FALSE)</f>
        <v>0</v>
      </c>
      <c r="S105" s="302">
        <f>VLOOKUP($C105,$C$65:$X$82,S$63,FALSE)*$D$89*$A105/8760/1000*VLOOKUP($D105,MMap!$C$10:$AE$93,MATCH("Control Type Weight",MMap!$C$10:$AH$10,0),FALSE)</f>
        <v>0</v>
      </c>
      <c r="T105" s="302">
        <f>VLOOKUP($C105,$C$65:$X$82,T$63,FALSE)*$D$89*$A105/8760/1000*VLOOKUP($D105,MMap!$C$10:$AE$93,MATCH("Control Type Weight",MMap!$C$10:$AH$10,0),FALSE)</f>
        <v>0</v>
      </c>
      <c r="U105" s="302">
        <f>VLOOKUP($C105,$C$65:$X$82,U$63,FALSE)*$D$89*$A105/8760/1000*VLOOKUP($D105,MMap!$C$10:$AE$93,MATCH("Control Type Weight",MMap!$C$10:$AH$10,0),FALSE)</f>
        <v>0</v>
      </c>
      <c r="V105" s="302">
        <f>VLOOKUP($C105,$C$65:$X$82,V$63,FALSE)*$D$89*$A105/8760/1000*VLOOKUP($D105,MMap!$C$10:$AE$93,MATCH("Control Type Weight",MMap!$C$10:$AH$10,0),FALSE)</f>
        <v>0</v>
      </c>
      <c r="W105" s="302">
        <f>VLOOKUP($C105,$C$65:$X$82,W$63,FALSE)*$D$89*$A105/8760/1000*VLOOKUP($D105,MMap!$C$10:$AE$93,MATCH("Control Type Weight",MMap!$C$10:$AH$10,0),FALSE)</f>
        <v>0</v>
      </c>
      <c r="X105" s="302">
        <f>VLOOKUP($C105,$C$65:$X$82,X$63,FALSE)*$D$89*$A105/8760/1000*VLOOKUP($D105,MMap!$C$10:$AE$93,MATCH("Control Type Weight",MMap!$C$10:$AH$10,0),FALSE)</f>
        <v>0</v>
      </c>
      <c r="Y105" s="311">
        <f t="shared" si="21"/>
        <v>0</v>
      </c>
    </row>
    <row r="106" spans="1:25" ht="15">
      <c r="A106" s="322">
        <f t="shared" si="18"/>
        <v>0</v>
      </c>
      <c r="B106" s="310">
        <f t="shared" si="19"/>
        <v>9999</v>
      </c>
      <c r="C106" s="318" t="str">
        <f t="shared" si="20"/>
        <v>Residential Care</v>
      </c>
      <c r="D106" t="s">
        <v>838</v>
      </c>
      <c r="E106" s="302">
        <f>VLOOKUP($C106,$C$65:$X$82,E$63,FALSE)*$D$89*$A106/8760/1000*VLOOKUP($D106,MMap!$C$10:$AE$93,MATCH("Control Type Weight",MMap!$C$10:$AH$10,0),FALSE)</f>
        <v>0</v>
      </c>
      <c r="F106" s="302">
        <f>VLOOKUP($C106,$C$65:$X$82,F$63,FALSE)*$D$89*$A106/8760/1000*VLOOKUP($D106,MMap!$C$10:$AE$93,MATCH("Control Type Weight",MMap!$C$10:$AH$10,0),FALSE)</f>
        <v>0</v>
      </c>
      <c r="G106" s="302">
        <f>VLOOKUP($C106,$C$65:$X$82,G$63,FALSE)*$D$89*$A106/8760/1000*VLOOKUP($D106,MMap!$C$10:$AE$93,MATCH("Control Type Weight",MMap!$C$10:$AH$10,0),FALSE)</f>
        <v>0</v>
      </c>
      <c r="H106" s="302">
        <f>VLOOKUP($C106,$C$65:$X$82,H$63,FALSE)*$D$89*$A106/8760/1000*VLOOKUP($D106,MMap!$C$10:$AE$93,MATCH("Control Type Weight",MMap!$C$10:$AH$10,0),FALSE)</f>
        <v>0</v>
      </c>
      <c r="I106" s="302">
        <f>VLOOKUP($C106,$C$65:$X$82,I$63,FALSE)*$D$89*$A106/8760/1000*VLOOKUP($D106,MMap!$C$10:$AE$93,MATCH("Control Type Weight",MMap!$C$10:$AH$10,0),FALSE)</f>
        <v>0</v>
      </c>
      <c r="J106" s="302">
        <f>VLOOKUP($C106,$C$65:$X$82,J$63,FALSE)*$D$89*$A106/8760/1000*VLOOKUP($D106,MMap!$C$10:$AE$93,MATCH("Control Type Weight",MMap!$C$10:$AH$10,0),FALSE)</f>
        <v>0</v>
      </c>
      <c r="K106" s="302">
        <f>VLOOKUP($C106,$C$65:$X$82,K$63,FALSE)*$D$89*$A106/8760/1000*VLOOKUP($D106,MMap!$C$10:$AE$93,MATCH("Control Type Weight",MMap!$C$10:$AH$10,0),FALSE)</f>
        <v>0</v>
      </c>
      <c r="L106" s="302">
        <f>VLOOKUP($C106,$C$65:$X$82,L$63,FALSE)*$D$89*$A106/8760/1000*VLOOKUP($D106,MMap!$C$10:$AE$93,MATCH("Control Type Weight",MMap!$C$10:$AH$10,0),FALSE)</f>
        <v>0</v>
      </c>
      <c r="M106" s="302">
        <f>VLOOKUP($C106,$C$65:$X$82,M$63,FALSE)*$D$89*$A106/8760/1000*VLOOKUP($D106,MMap!$C$10:$AE$93,MATCH("Control Type Weight",MMap!$C$10:$AH$10,0),FALSE)</f>
        <v>0</v>
      </c>
      <c r="N106" s="302">
        <f>VLOOKUP($C106,$C$65:$X$82,N$63,FALSE)*$D$89*$A106/8760/1000*VLOOKUP($D106,MMap!$C$10:$AE$93,MATCH("Control Type Weight",MMap!$C$10:$AH$10,0),FALSE)</f>
        <v>0</v>
      </c>
      <c r="O106" s="302">
        <f>VLOOKUP($C106,$C$65:$X$82,O$63,FALSE)*$D$89*$A106/8760/1000*VLOOKUP($D106,MMap!$C$10:$AE$93,MATCH("Control Type Weight",MMap!$C$10:$AH$10,0),FALSE)</f>
        <v>0</v>
      </c>
      <c r="P106" s="302">
        <f>VLOOKUP($C106,$C$65:$X$82,P$63,FALSE)*$D$89*$A106/8760/1000*VLOOKUP($D106,MMap!$C$10:$AE$93,MATCH("Control Type Weight",MMap!$C$10:$AH$10,0),FALSE)</f>
        <v>0</v>
      </c>
      <c r="Q106" s="302">
        <f>VLOOKUP($C106,$C$65:$X$82,Q$63,FALSE)*$D$89*$A106/8760/1000*VLOOKUP($D106,MMap!$C$10:$AE$93,MATCH("Control Type Weight",MMap!$C$10:$AH$10,0),FALSE)</f>
        <v>0</v>
      </c>
      <c r="R106" s="302">
        <f>VLOOKUP($C106,$C$65:$X$82,R$63,FALSE)*$D$89*$A106/8760/1000*VLOOKUP($D106,MMap!$C$10:$AE$93,MATCH("Control Type Weight",MMap!$C$10:$AH$10,0),FALSE)</f>
        <v>0</v>
      </c>
      <c r="S106" s="302">
        <f>VLOOKUP($C106,$C$65:$X$82,S$63,FALSE)*$D$89*$A106/8760/1000*VLOOKUP($D106,MMap!$C$10:$AE$93,MATCH("Control Type Weight",MMap!$C$10:$AH$10,0),FALSE)</f>
        <v>0</v>
      </c>
      <c r="T106" s="302">
        <f>VLOOKUP($C106,$C$65:$X$82,T$63,FALSE)*$D$89*$A106/8760/1000*VLOOKUP($D106,MMap!$C$10:$AE$93,MATCH("Control Type Weight",MMap!$C$10:$AH$10,0),FALSE)</f>
        <v>0</v>
      </c>
      <c r="U106" s="302">
        <f>VLOOKUP($C106,$C$65:$X$82,U$63,FALSE)*$D$89*$A106/8760/1000*VLOOKUP($D106,MMap!$C$10:$AE$93,MATCH("Control Type Weight",MMap!$C$10:$AH$10,0),FALSE)</f>
        <v>0</v>
      </c>
      <c r="V106" s="302">
        <f>VLOOKUP($C106,$C$65:$X$82,V$63,FALSE)*$D$89*$A106/8760/1000*VLOOKUP($D106,MMap!$C$10:$AE$93,MATCH("Control Type Weight",MMap!$C$10:$AH$10,0),FALSE)</f>
        <v>0</v>
      </c>
      <c r="W106" s="302">
        <f>VLOOKUP($C106,$C$65:$X$82,W$63,FALSE)*$D$89*$A106/8760/1000*VLOOKUP($D106,MMap!$C$10:$AE$93,MATCH("Control Type Weight",MMap!$C$10:$AH$10,0),FALSE)</f>
        <v>0</v>
      </c>
      <c r="X106" s="302">
        <f>VLOOKUP($C106,$C$65:$X$82,X$63,FALSE)*$D$89*$A106/8760/1000*VLOOKUP($D106,MMap!$C$10:$AE$93,MATCH("Control Type Weight",MMap!$C$10:$AH$10,0),FALSE)</f>
        <v>0</v>
      </c>
      <c r="Y106" s="311">
        <f t="shared" si="21"/>
        <v>0</v>
      </c>
    </row>
    <row r="107" spans="1:25" ht="15">
      <c r="A107" s="322">
        <f t="shared" si="18"/>
        <v>0</v>
      </c>
      <c r="B107" s="310">
        <f t="shared" si="19"/>
        <v>9999</v>
      </c>
      <c r="C107" s="318" t="str">
        <f t="shared" si="20"/>
        <v>Assembly</v>
      </c>
      <c r="D107" t="s">
        <v>839</v>
      </c>
      <c r="E107" s="302">
        <f>VLOOKUP($C107,$C$65:$X$82,E$63,FALSE)*$D$89*$A107/8760/1000*VLOOKUP($D107,MMap!$C$10:$AE$93,MATCH("Control Type Weight",MMap!$C$10:$AH$10,0),FALSE)</f>
        <v>0</v>
      </c>
      <c r="F107" s="302">
        <f>VLOOKUP($C107,$C$65:$X$82,F$63,FALSE)*$D$89*$A107/8760/1000*VLOOKUP($D107,MMap!$C$10:$AE$93,MATCH("Control Type Weight",MMap!$C$10:$AH$10,0),FALSE)</f>
        <v>0</v>
      </c>
      <c r="G107" s="302">
        <f>VLOOKUP($C107,$C$65:$X$82,G$63,FALSE)*$D$89*$A107/8760/1000*VLOOKUP($D107,MMap!$C$10:$AE$93,MATCH("Control Type Weight",MMap!$C$10:$AH$10,0),FALSE)</f>
        <v>0</v>
      </c>
      <c r="H107" s="302">
        <f>VLOOKUP($C107,$C$65:$X$82,H$63,FALSE)*$D$89*$A107/8760/1000*VLOOKUP($D107,MMap!$C$10:$AE$93,MATCH("Control Type Weight",MMap!$C$10:$AH$10,0),FALSE)</f>
        <v>0</v>
      </c>
      <c r="I107" s="302">
        <f>VLOOKUP($C107,$C$65:$X$82,I$63,FALSE)*$D$89*$A107/8760/1000*VLOOKUP($D107,MMap!$C$10:$AE$93,MATCH("Control Type Weight",MMap!$C$10:$AH$10,0),FALSE)</f>
        <v>0</v>
      </c>
      <c r="J107" s="302">
        <f>VLOOKUP($C107,$C$65:$X$82,J$63,FALSE)*$D$89*$A107/8760/1000*VLOOKUP($D107,MMap!$C$10:$AE$93,MATCH("Control Type Weight",MMap!$C$10:$AH$10,0),FALSE)</f>
        <v>0</v>
      </c>
      <c r="K107" s="302">
        <f>VLOOKUP($C107,$C$65:$X$82,K$63,FALSE)*$D$89*$A107/8760/1000*VLOOKUP($D107,MMap!$C$10:$AE$93,MATCH("Control Type Weight",MMap!$C$10:$AH$10,0),FALSE)</f>
        <v>0</v>
      </c>
      <c r="L107" s="302">
        <f>VLOOKUP($C107,$C$65:$X$82,L$63,FALSE)*$D$89*$A107/8760/1000*VLOOKUP($D107,MMap!$C$10:$AE$93,MATCH("Control Type Weight",MMap!$C$10:$AH$10,0),FALSE)</f>
        <v>0</v>
      </c>
      <c r="M107" s="302">
        <f>VLOOKUP($C107,$C$65:$X$82,M$63,FALSE)*$D$89*$A107/8760/1000*VLOOKUP($D107,MMap!$C$10:$AE$93,MATCH("Control Type Weight",MMap!$C$10:$AH$10,0),FALSE)</f>
        <v>0</v>
      </c>
      <c r="N107" s="302">
        <f>VLOOKUP($C107,$C$65:$X$82,N$63,FALSE)*$D$89*$A107/8760/1000*VLOOKUP($D107,MMap!$C$10:$AE$93,MATCH("Control Type Weight",MMap!$C$10:$AH$10,0),FALSE)</f>
        <v>0</v>
      </c>
      <c r="O107" s="302">
        <f>VLOOKUP($C107,$C$65:$X$82,O$63,FALSE)*$D$89*$A107/8760/1000*VLOOKUP($D107,MMap!$C$10:$AE$93,MATCH("Control Type Weight",MMap!$C$10:$AH$10,0),FALSE)</f>
        <v>0</v>
      </c>
      <c r="P107" s="302">
        <f>VLOOKUP($C107,$C$65:$X$82,P$63,FALSE)*$D$89*$A107/8760/1000*VLOOKUP($D107,MMap!$C$10:$AE$93,MATCH("Control Type Weight",MMap!$C$10:$AH$10,0),FALSE)</f>
        <v>0</v>
      </c>
      <c r="Q107" s="302">
        <f>VLOOKUP($C107,$C$65:$X$82,Q$63,FALSE)*$D$89*$A107/8760/1000*VLOOKUP($D107,MMap!$C$10:$AE$93,MATCH("Control Type Weight",MMap!$C$10:$AH$10,0),FALSE)</f>
        <v>0</v>
      </c>
      <c r="R107" s="302">
        <f>VLOOKUP($C107,$C$65:$X$82,R$63,FALSE)*$D$89*$A107/8760/1000*VLOOKUP($D107,MMap!$C$10:$AE$93,MATCH("Control Type Weight",MMap!$C$10:$AH$10,0),FALSE)</f>
        <v>0</v>
      </c>
      <c r="S107" s="302">
        <f>VLOOKUP($C107,$C$65:$X$82,S$63,FALSE)*$D$89*$A107/8760/1000*VLOOKUP($D107,MMap!$C$10:$AE$93,MATCH("Control Type Weight",MMap!$C$10:$AH$10,0),FALSE)</f>
        <v>0</v>
      </c>
      <c r="T107" s="302">
        <f>VLOOKUP($C107,$C$65:$X$82,T$63,FALSE)*$D$89*$A107/8760/1000*VLOOKUP($D107,MMap!$C$10:$AE$93,MATCH("Control Type Weight",MMap!$C$10:$AH$10,0),FALSE)</f>
        <v>0</v>
      </c>
      <c r="U107" s="302">
        <f>VLOOKUP($C107,$C$65:$X$82,U$63,FALSE)*$D$89*$A107/8760/1000*VLOOKUP($D107,MMap!$C$10:$AE$93,MATCH("Control Type Weight",MMap!$C$10:$AH$10,0),FALSE)</f>
        <v>0</v>
      </c>
      <c r="V107" s="302">
        <f>VLOOKUP($C107,$C$65:$X$82,V$63,FALSE)*$D$89*$A107/8760/1000*VLOOKUP($D107,MMap!$C$10:$AE$93,MATCH("Control Type Weight",MMap!$C$10:$AH$10,0),FALSE)</f>
        <v>0</v>
      </c>
      <c r="W107" s="302">
        <f>VLOOKUP($C107,$C$65:$X$82,W$63,FALSE)*$D$89*$A107/8760/1000*VLOOKUP($D107,MMap!$C$10:$AE$93,MATCH("Control Type Weight",MMap!$C$10:$AH$10,0),FALSE)</f>
        <v>0</v>
      </c>
      <c r="X107" s="302">
        <f>VLOOKUP($C107,$C$65:$X$82,X$63,FALSE)*$D$89*$A107/8760/1000*VLOOKUP($D107,MMap!$C$10:$AE$93,MATCH("Control Type Weight",MMap!$C$10:$AH$10,0),FALSE)</f>
        <v>0</v>
      </c>
      <c r="Y107" s="311">
        <f t="shared" si="21"/>
        <v>0</v>
      </c>
    </row>
    <row r="108" spans="1:25" ht="15">
      <c r="A108" s="322">
        <f t="shared" si="18"/>
        <v>429.58848994733006</v>
      </c>
      <c r="B108" s="310">
        <f t="shared" si="19"/>
        <v>89.847451546836737</v>
      </c>
      <c r="C108" s="318" t="str">
        <f t="shared" si="20"/>
        <v>Other</v>
      </c>
      <c r="D108" t="s">
        <v>803</v>
      </c>
      <c r="E108" s="302">
        <f>VLOOKUP($C108,$C$65:$X$82,E$63,FALSE)*$D$89*$A108/8760/1000*VLOOKUP($D108,MMap!$C$10:$AE$93,MATCH("Control Type Weight",MMap!$C$10:$AH$10,0),FALSE)</f>
        <v>8.8594105377055709E-3</v>
      </c>
      <c r="F108" s="302">
        <f>VLOOKUP($C108,$C$65:$X$82,F$63,FALSE)*$D$89*$A108/8760/1000*VLOOKUP($D108,MMap!$C$10:$AE$93,MATCH("Control Type Weight",MMap!$C$10:$AH$10,0),FALSE)</f>
        <v>1.2007029308332173E-2</v>
      </c>
      <c r="G108" s="302">
        <f>VLOOKUP($C108,$C$65:$X$82,G$63,FALSE)*$D$89*$A108/8760/1000*VLOOKUP($D108,MMap!$C$10:$AE$93,MATCH("Control Type Weight",MMap!$C$10:$AH$10,0),FALSE)</f>
        <v>1.5919400171669543E-2</v>
      </c>
      <c r="H108" s="302">
        <f>VLOOKUP($C108,$C$65:$X$82,H$63,FALSE)*$D$89*$A108/8760/1000*VLOOKUP($D108,MMap!$C$10:$AE$93,MATCH("Control Type Weight",MMap!$C$10:$AH$10,0),FALSE)</f>
        <v>2.2301011160157064E-2</v>
      </c>
      <c r="I108" s="302">
        <f>VLOOKUP($C108,$C$65:$X$82,I$63,FALSE)*$D$89*$A108/8760/1000*VLOOKUP($D108,MMap!$C$10:$AE$93,MATCH("Control Type Weight",MMap!$C$10:$AH$10,0),FALSE)</f>
        <v>2.4263694438127915E-2</v>
      </c>
      <c r="J108" s="302">
        <f>VLOOKUP($C108,$C$65:$X$82,J$63,FALSE)*$D$89*$A108/8760/1000*VLOOKUP($D108,MMap!$C$10:$AE$93,MATCH("Control Type Weight",MMap!$C$10:$AH$10,0),FALSE)</f>
        <v>2.1622552522220263E-2</v>
      </c>
      <c r="K108" s="302">
        <f>VLOOKUP($C108,$C$65:$X$82,K$63,FALSE)*$D$89*$A108/8760/1000*VLOOKUP($D108,MMap!$C$10:$AE$93,MATCH("Control Type Weight",MMap!$C$10:$AH$10,0),FALSE)</f>
        <v>2.9253677950845242E-2</v>
      </c>
      <c r="L108" s="302">
        <f>VLOOKUP($C108,$C$65:$X$82,L$63,FALSE)*$D$89*$A108/8760/1000*VLOOKUP($D108,MMap!$C$10:$AE$93,MATCH("Control Type Weight",MMap!$C$10:$AH$10,0),FALSE)</f>
        <v>2.6692808683004103E-2</v>
      </c>
      <c r="M108" s="302">
        <f>VLOOKUP($C108,$C$65:$X$82,M$63,FALSE)*$D$89*$A108/8760/1000*VLOOKUP($D108,MMap!$C$10:$AE$93,MATCH("Control Type Weight",MMap!$C$10:$AH$10,0),FALSE)</f>
        <v>2.6825151151508377E-2</v>
      </c>
      <c r="N108" s="302">
        <f>VLOOKUP($C108,$C$65:$X$82,N$63,FALSE)*$D$89*$A108/8760/1000*VLOOKUP($D108,MMap!$C$10:$AE$93,MATCH("Control Type Weight",MMap!$C$10:$AH$10,0),FALSE)</f>
        <v>3.1032092398487962E-2</v>
      </c>
      <c r="O108" s="302">
        <f>VLOOKUP($C108,$C$65:$X$82,O$63,FALSE)*$D$89*$A108/8760/1000*VLOOKUP($D108,MMap!$C$10:$AE$93,MATCH("Control Type Weight",MMap!$C$10:$AH$10,0),FALSE)</f>
        <v>3.1655342367715146E-2</v>
      </c>
      <c r="P108" s="302">
        <f>VLOOKUP($C108,$C$65:$X$82,P$63,FALSE)*$D$89*$A108/8760/1000*VLOOKUP($D108,MMap!$C$10:$AE$93,MATCH("Control Type Weight",MMap!$C$10:$AH$10,0),FALSE)</f>
        <v>3.5122134222498873E-2</v>
      </c>
      <c r="Q108" s="302">
        <f>VLOOKUP($C108,$C$65:$X$82,Q$63,FALSE)*$D$89*$A108/8760/1000*VLOOKUP($D108,MMap!$C$10:$AE$93,MATCH("Control Type Weight",MMap!$C$10:$AH$10,0),FALSE)</f>
        <v>3.887905576812821E-2</v>
      </c>
      <c r="R108" s="302">
        <f>VLOOKUP($C108,$C$65:$X$82,R$63,FALSE)*$D$89*$A108/8760/1000*VLOOKUP($D108,MMap!$C$10:$AE$93,MATCH("Control Type Weight",MMap!$C$10:$AH$10,0),FALSE)</f>
        <v>3.578164959637916E-2</v>
      </c>
      <c r="S108" s="302">
        <f>VLOOKUP($C108,$C$65:$X$82,S$63,FALSE)*$D$89*$A108/8760/1000*VLOOKUP($D108,MMap!$C$10:$AE$93,MATCH("Control Type Weight",MMap!$C$10:$AH$10,0),FALSE)</f>
        <v>3.9127005826687163E-2</v>
      </c>
      <c r="T108" s="302">
        <f>VLOOKUP($C108,$C$65:$X$82,T$63,FALSE)*$D$89*$A108/8760/1000*VLOOKUP($D108,MMap!$C$10:$AE$93,MATCH("Control Type Weight",MMap!$C$10:$AH$10,0),FALSE)</f>
        <v>3.8441309072120136E-2</v>
      </c>
      <c r="U108" s="302">
        <f>VLOOKUP($C108,$C$65:$X$82,U$63,FALSE)*$D$89*$A108/8760/1000*VLOOKUP($D108,MMap!$C$10:$AE$93,MATCH("Control Type Weight",MMap!$C$10:$AH$10,0),FALSE)</f>
        <v>3.7958252240913849E-2</v>
      </c>
      <c r="V108" s="302">
        <f>VLOOKUP($C108,$C$65:$X$82,V$63,FALSE)*$D$89*$A108/8760/1000*VLOOKUP($D108,MMap!$C$10:$AE$93,MATCH("Control Type Weight",MMap!$C$10:$AH$10,0),FALSE)</f>
        <v>3.5727695233700153E-2</v>
      </c>
      <c r="W108" s="302">
        <f>VLOOKUP($C108,$C$65:$X$82,W$63,FALSE)*$D$89*$A108/8760/1000*VLOOKUP($D108,MMap!$C$10:$AE$93,MATCH("Control Type Weight",MMap!$C$10:$AH$10,0),FALSE)</f>
        <v>3.5326915603389693E-2</v>
      </c>
      <c r="X108" s="302">
        <f>VLOOKUP($C108,$C$65:$X$82,X$63,FALSE)*$D$89*$A108/8760/1000*VLOOKUP($D108,MMap!$C$10:$AE$93,MATCH("Control Type Weight",MMap!$C$10:$AH$10,0),FALSE)</f>
        <v>3.7106914512771504E-2</v>
      </c>
      <c r="Y108" s="311">
        <f t="shared" si="21"/>
        <v>0.58390310276636215</v>
      </c>
    </row>
    <row r="109" spans="1:25" ht="15">
      <c r="A109" s="322">
        <f t="shared" si="18"/>
        <v>650.2033065530884</v>
      </c>
      <c r="B109" s="310">
        <f t="shared" si="19"/>
        <v>93.885351983534818</v>
      </c>
      <c r="C109" s="319" t="str">
        <f t="shared" ref="C109:C126" si="22">C13</f>
        <v>Large Off</v>
      </c>
      <c r="D109" t="s">
        <v>807</v>
      </c>
      <c r="E109" s="302">
        <f>VLOOKUP($C109,$C$65:$X$82,E$63,FALSE)*$D$89*$A109/8760/1000*VLOOKUP($D109,MMap!$C$10:$AE$93,MATCH("Control Type Weight",MMap!$C$10:$AH$10,0),FALSE)</f>
        <v>1.2288689729424858E-2</v>
      </c>
      <c r="F109" s="302">
        <f>VLOOKUP($C109,$C$65:$X$82,F$63,FALSE)*$D$89*$A109/8760/1000*VLOOKUP($D109,MMap!$C$10:$AE$93,MATCH("Control Type Weight",MMap!$C$10:$AH$10,0),FALSE)</f>
        <v>1.6654681156746332E-2</v>
      </c>
      <c r="G109" s="302">
        <f>VLOOKUP($C109,$C$65:$X$82,G$63,FALSE)*$D$89*$A109/8760/1000*VLOOKUP($D109,MMap!$C$10:$AE$93,MATCH("Control Type Weight",MMap!$C$10:$AH$10,0),FALSE)</f>
        <v>2.2081443066173132E-2</v>
      </c>
      <c r="H109" s="302">
        <f>VLOOKUP($C109,$C$65:$X$82,H$63,FALSE)*$D$89*$A109/8760/1000*VLOOKUP($D109,MMap!$C$10:$AE$93,MATCH("Control Type Weight",MMap!$C$10:$AH$10,0),FALSE)</f>
        <v>3.093323259298756E-2</v>
      </c>
      <c r="I109" s="302">
        <f>VLOOKUP($C109,$C$65:$X$82,I$63,FALSE)*$D$89*$A109/8760/1000*VLOOKUP($D109,MMap!$C$10:$AE$93,MATCH("Control Type Weight",MMap!$C$10:$AH$10,0),FALSE)</f>
        <v>3.3655626564625361E-2</v>
      </c>
      <c r="J109" s="302">
        <f>VLOOKUP($C109,$C$65:$X$82,J$63,FALSE)*$D$89*$A109/8760/1000*VLOOKUP($D109,MMap!$C$10:$AE$93,MATCH("Control Type Weight",MMap!$C$10:$AH$10,0),FALSE)</f>
        <v>2.9992157827305362E-2</v>
      </c>
      <c r="K109" s="302">
        <f>VLOOKUP($C109,$C$65:$X$82,K$63,FALSE)*$D$89*$A109/8760/1000*VLOOKUP($D109,MMap!$C$10:$AE$93,MATCH("Control Type Weight",MMap!$C$10:$AH$10,0),FALSE)</f>
        <v>4.0577120819999347E-2</v>
      </c>
      <c r="L109" s="302">
        <f>VLOOKUP($C109,$C$65:$X$82,L$63,FALSE)*$D$89*$A109/8760/1000*VLOOKUP($D109,MMap!$C$10:$AE$93,MATCH("Control Type Weight",MMap!$C$10:$AH$10,0),FALSE)</f>
        <v>3.7024996473104664E-2</v>
      </c>
      <c r="M109" s="302">
        <f>VLOOKUP($C109,$C$65:$X$82,M$63,FALSE)*$D$89*$A109/8760/1000*VLOOKUP($D109,MMap!$C$10:$AE$93,MATCH("Control Type Weight",MMap!$C$10:$AH$10,0),FALSE)</f>
        <v>3.7208565744057148E-2</v>
      </c>
      <c r="N109" s="302">
        <f>VLOOKUP($C109,$C$65:$X$82,N$63,FALSE)*$D$89*$A109/8760/1000*VLOOKUP($D109,MMap!$C$10:$AE$93,MATCH("Control Type Weight",MMap!$C$10:$AH$10,0),FALSE)</f>
        <v>4.3043919628384601E-2</v>
      </c>
      <c r="O109" s="302">
        <f>VLOOKUP($C109,$C$65:$X$82,O$63,FALSE)*$D$89*$A109/8760/1000*VLOOKUP($D109,MMap!$C$10:$AE$93,MATCH("Control Type Weight",MMap!$C$10:$AH$10,0),FALSE)</f>
        <v>4.3908415687474556E-2</v>
      </c>
      <c r="P109" s="302">
        <f>VLOOKUP($C109,$C$65:$X$82,P$63,FALSE)*$D$89*$A109/8760/1000*VLOOKUP($D109,MMap!$C$10:$AE$93,MATCH("Control Type Weight",MMap!$C$10:$AH$10,0),FALSE)</f>
        <v>4.8717124943989928E-2</v>
      </c>
      <c r="Q109" s="302">
        <f>VLOOKUP($C109,$C$65:$X$82,Q$63,FALSE)*$D$89*$A109/8760/1000*VLOOKUP($D109,MMap!$C$10:$AE$93,MATCH("Control Type Weight",MMap!$C$10:$AH$10,0),FALSE)</f>
        <v>5.3928266589987825E-2</v>
      </c>
      <c r="R109" s="302">
        <f>VLOOKUP($C109,$C$65:$X$82,R$63,FALSE)*$D$89*$A109/8760/1000*VLOOKUP($D109,MMap!$C$10:$AE$93,MATCH("Control Type Weight",MMap!$C$10:$AH$10,0),FALSE)</f>
        <v>4.9631923932806091E-2</v>
      </c>
      <c r="S109" s="302">
        <f>VLOOKUP($C109,$C$65:$X$82,S$63,FALSE)*$D$89*$A109/8760/1000*VLOOKUP($D109,MMap!$C$10:$AE$93,MATCH("Control Type Weight",MMap!$C$10:$AH$10,0),FALSE)</f>
        <v>5.4272192557190256E-2</v>
      </c>
      <c r="T109" s="302">
        <f>VLOOKUP($C109,$C$65:$X$82,T$63,FALSE)*$D$89*$A109/8760/1000*VLOOKUP($D109,MMap!$C$10:$AE$93,MATCH("Control Type Weight",MMap!$C$10:$AH$10,0),FALSE)</f>
        <v>5.3321077962208419E-2</v>
      </c>
      <c r="U109" s="302">
        <f>VLOOKUP($C109,$C$65:$X$82,U$63,FALSE)*$D$89*$A109/8760/1000*VLOOKUP($D109,MMap!$C$10:$AE$93,MATCH("Control Type Weight",MMap!$C$10:$AH$10,0),FALSE)</f>
        <v>5.2651040661745904E-2</v>
      </c>
      <c r="V109" s="302">
        <f>VLOOKUP($C109,$C$65:$X$82,V$63,FALSE)*$D$89*$A109/8760/1000*VLOOKUP($D109,MMap!$C$10:$AE$93,MATCH("Control Type Weight",MMap!$C$10:$AH$10,0),FALSE)</f>
        <v>4.9557085045987478E-2</v>
      </c>
      <c r="W109" s="302">
        <f>VLOOKUP($C109,$C$65:$X$82,W$63,FALSE)*$D$89*$A109/8760/1000*VLOOKUP($D109,MMap!$C$10:$AE$93,MATCH("Control Type Weight",MMap!$C$10:$AH$10,0),FALSE)</f>
        <v>4.900117260623793E-2</v>
      </c>
      <c r="X109" s="302">
        <f>VLOOKUP($C109,$C$65:$X$82,X$63,FALSE)*$D$89*$A109/8760/1000*VLOOKUP($D109,MMap!$C$10:$AE$93,MATCH("Control Type Weight",MMap!$C$10:$AH$10,0),FALSE)</f>
        <v>5.1470169185977938E-2</v>
      </c>
      <c r="Y109" s="311">
        <f t="shared" si="21"/>
        <v>0.80991890277641465</v>
      </c>
    </row>
    <row r="110" spans="1:25" ht="15">
      <c r="A110" s="322">
        <f t="shared" si="18"/>
        <v>554.88242185915249</v>
      </c>
      <c r="B110" s="310">
        <f t="shared" si="19"/>
        <v>123.1411239052492</v>
      </c>
      <c r="C110" s="319" t="str">
        <f t="shared" si="22"/>
        <v>Medium Off</v>
      </c>
      <c r="D110" t="s">
        <v>818</v>
      </c>
      <c r="E110" s="302">
        <f>VLOOKUP($C110,$C$65:$X$82,E$63,FALSE)*$D$89*$A110/8760/1000*VLOOKUP($D110,MMap!$C$10:$AE$93,MATCH("Control Type Weight",MMap!$C$10:$AH$10,0),FALSE)</f>
        <v>1.0487147404228422E-2</v>
      </c>
      <c r="F110" s="302">
        <f>VLOOKUP($C110,$C$65:$X$82,F$63,FALSE)*$D$89*$A110/8760/1000*VLOOKUP($D110,MMap!$C$10:$AE$93,MATCH("Control Type Weight",MMap!$C$10:$AH$10,0),FALSE)</f>
        <v>1.4213077236624062E-2</v>
      </c>
      <c r="G110" s="302">
        <f>VLOOKUP($C110,$C$65:$X$82,G$63,FALSE)*$D$89*$A110/8760/1000*VLOOKUP($D110,MMap!$C$10:$AE$93,MATCH("Control Type Weight",MMap!$C$10:$AH$10,0),FALSE)</f>
        <v>1.8844266836564792E-2</v>
      </c>
      <c r="H110" s="302">
        <f>VLOOKUP($C110,$C$65:$X$82,H$63,FALSE)*$D$89*$A110/8760/1000*VLOOKUP($D110,MMap!$C$10:$AE$93,MATCH("Control Type Weight",MMap!$C$10:$AH$10,0),FALSE)</f>
        <v>2.6398369316394676E-2</v>
      </c>
      <c r="I110" s="302">
        <f>VLOOKUP($C110,$C$65:$X$82,I$63,FALSE)*$D$89*$A110/8760/1000*VLOOKUP($D110,MMap!$C$10:$AE$93,MATCH("Control Type Weight",MMap!$C$10:$AH$10,0),FALSE)</f>
        <v>2.8721655810038185E-2</v>
      </c>
      <c r="J110" s="302">
        <f>VLOOKUP($C110,$C$65:$X$82,J$63,FALSE)*$D$89*$A110/8760/1000*VLOOKUP($D110,MMap!$C$10:$AE$93,MATCH("Control Type Weight",MMap!$C$10:$AH$10,0),FALSE)</f>
        <v>2.5595257674436826E-2</v>
      </c>
      <c r="K110" s="302">
        <f>VLOOKUP($C110,$C$65:$X$82,K$63,FALSE)*$D$89*$A110/8760/1000*VLOOKUP($D110,MMap!$C$10:$AE$93,MATCH("Control Type Weight",MMap!$C$10:$AH$10,0),FALSE)</f>
        <v>3.4628447511338985E-2</v>
      </c>
      <c r="L110" s="302">
        <f>VLOOKUP($C110,$C$65:$X$82,L$63,FALSE)*$D$89*$A110/8760/1000*VLOOKUP($D110,MMap!$C$10:$AE$93,MATCH("Control Type Weight",MMap!$C$10:$AH$10,0),FALSE)</f>
        <v>3.1597070493589473E-2</v>
      </c>
      <c r="M110" s="302">
        <f>VLOOKUP($C110,$C$65:$X$82,M$63,FALSE)*$D$89*$A110/8760/1000*VLOOKUP($D110,MMap!$C$10:$AE$93,MATCH("Control Type Weight",MMap!$C$10:$AH$10,0),FALSE)</f>
        <v>3.1753728204521478E-2</v>
      </c>
      <c r="N110" s="302">
        <f>VLOOKUP($C110,$C$65:$X$82,N$63,FALSE)*$D$89*$A110/8760/1000*VLOOKUP($D110,MMap!$C$10:$AE$93,MATCH("Control Type Weight",MMap!$C$10:$AH$10,0),FALSE)</f>
        <v>3.673360951719281E-2</v>
      </c>
      <c r="O110" s="302">
        <f>VLOOKUP($C110,$C$65:$X$82,O$63,FALSE)*$D$89*$A110/8760/1000*VLOOKUP($D110,MMap!$C$10:$AE$93,MATCH("Control Type Weight",MMap!$C$10:$AH$10,0),FALSE)</f>
        <v>3.7471369018138009E-2</v>
      </c>
      <c r="P110" s="302">
        <f>VLOOKUP($C110,$C$65:$X$82,P$63,FALSE)*$D$89*$A110/8760/1000*VLOOKUP($D110,MMap!$C$10:$AE$93,MATCH("Control Type Weight",MMap!$C$10:$AH$10,0),FALSE)</f>
        <v>4.1575113510636849E-2</v>
      </c>
      <c r="Q110" s="302">
        <f>VLOOKUP($C110,$C$65:$X$82,Q$63,FALSE)*$D$89*$A110/8760/1000*VLOOKUP($D110,MMap!$C$10:$AE$93,MATCH("Control Type Weight",MMap!$C$10:$AH$10,0),FALSE)</f>
        <v>4.6022293135901199E-2</v>
      </c>
      <c r="R110" s="302">
        <f>VLOOKUP($C110,$C$65:$X$82,R$63,FALSE)*$D$89*$A110/8760/1000*VLOOKUP($D110,MMap!$C$10:$AE$93,MATCH("Control Type Weight",MMap!$C$10:$AH$10,0),FALSE)</f>
        <v>4.2355801448259893E-2</v>
      </c>
      <c r="S110" s="302">
        <f>VLOOKUP($C110,$C$65:$X$82,S$63,FALSE)*$D$89*$A110/8760/1000*VLOOKUP($D110,MMap!$C$10:$AE$93,MATCH("Control Type Weight",MMap!$C$10:$AH$10,0),FALSE)</f>
        <v>4.6315798985068934E-2</v>
      </c>
      <c r="T110" s="302">
        <f>VLOOKUP($C110,$C$65:$X$82,T$63,FALSE)*$D$89*$A110/8760/1000*VLOOKUP($D110,MMap!$C$10:$AE$93,MATCH("Control Type Weight",MMap!$C$10:$AH$10,0),FALSE)</f>
        <v>4.5504119369462394E-2</v>
      </c>
      <c r="U110" s="302">
        <f>VLOOKUP($C110,$C$65:$X$82,U$63,FALSE)*$D$89*$A110/8760/1000*VLOOKUP($D110,MMap!$C$10:$AE$93,MATCH("Control Type Weight",MMap!$C$10:$AH$10,0),FALSE)</f>
        <v>4.4932310650144157E-2</v>
      </c>
      <c r="V110" s="302">
        <f>VLOOKUP($C110,$C$65:$X$82,V$63,FALSE)*$D$89*$A110/8760/1000*VLOOKUP($D110,MMap!$C$10:$AE$93,MATCH("Control Type Weight",MMap!$C$10:$AH$10,0),FALSE)</f>
        <v>4.2291934066552322E-2</v>
      </c>
      <c r="W110" s="302">
        <f>VLOOKUP($C110,$C$65:$X$82,W$63,FALSE)*$D$89*$A110/8760/1000*VLOOKUP($D110,MMap!$C$10:$AE$93,MATCH("Control Type Weight",MMap!$C$10:$AH$10,0),FALSE)</f>
        <v>4.1817519313811162E-2</v>
      </c>
      <c r="X110" s="302">
        <f>VLOOKUP($C110,$C$65:$X$82,X$63,FALSE)*$D$89*$A110/8760/1000*VLOOKUP($D110,MMap!$C$10:$AE$93,MATCH("Control Type Weight",MMap!$C$10:$AH$10,0),FALSE)</f>
        <v>4.3924556894088744E-2</v>
      </c>
      <c r="Y110" s="311">
        <f t="shared" si="21"/>
        <v>0.69118344639699325</v>
      </c>
    </row>
    <row r="111" spans="1:25" ht="15">
      <c r="A111" s="322">
        <f t="shared" si="18"/>
        <v>515.20767908928383</v>
      </c>
      <c r="B111" s="310">
        <f t="shared" si="19"/>
        <v>127.08226803249262</v>
      </c>
      <c r="C111" s="320" t="str">
        <f t="shared" si="22"/>
        <v>Small Off</v>
      </c>
      <c r="D111" t="s">
        <v>819</v>
      </c>
      <c r="E111" s="302">
        <f>VLOOKUP($C111,$C$65:$X$82,E$63,FALSE)*$D$89*$A111/8760/1000*VLOOKUP($D111,MMap!$C$10:$AE$93,MATCH("Control Type Weight",MMap!$C$10:$AH$10,0),FALSE)</f>
        <v>9.7373040874075625E-3</v>
      </c>
      <c r="F111" s="302">
        <f>VLOOKUP($C111,$C$65:$X$82,F$63,FALSE)*$D$89*$A111/8760/1000*VLOOKUP($D111,MMap!$C$10:$AE$93,MATCH("Control Type Weight",MMap!$C$10:$AH$10,0),FALSE)</f>
        <v>1.3196825574799979E-2</v>
      </c>
      <c r="G111" s="302">
        <f>VLOOKUP($C111,$C$65:$X$82,G$63,FALSE)*$D$89*$A111/8760/1000*VLOOKUP($D111,MMap!$C$10:$AE$93,MATCH("Control Type Weight",MMap!$C$10:$AH$10,0),FALSE)</f>
        <v>1.7496879696560472E-2</v>
      </c>
      <c r="H111" s="302">
        <f>VLOOKUP($C111,$C$65:$X$82,H$63,FALSE)*$D$89*$A111/8760/1000*VLOOKUP($D111,MMap!$C$10:$AE$93,MATCH("Control Type Weight",MMap!$C$10:$AH$10,0),FALSE)</f>
        <v>2.451085500541186E-2</v>
      </c>
      <c r="I111" s="302">
        <f>VLOOKUP($C111,$C$65:$X$82,I$63,FALSE)*$D$89*$A111/8760/1000*VLOOKUP($D111,MMap!$C$10:$AE$93,MATCH("Control Type Weight",MMap!$C$10:$AH$10,0),FALSE)</f>
        <v>2.6668023794862872E-2</v>
      </c>
      <c r="J111" s="302">
        <f>VLOOKUP($C111,$C$65:$X$82,J$63,FALSE)*$D$89*$A111/8760/1000*VLOOKUP($D111,MMap!$C$10:$AE$93,MATCH("Control Type Weight",MMap!$C$10:$AH$10,0),FALSE)</f>
        <v>2.3765166786065606E-2</v>
      </c>
      <c r="K111" s="302">
        <f>VLOOKUP($C111,$C$65:$X$82,K$63,FALSE)*$D$89*$A111/8760/1000*VLOOKUP($D111,MMap!$C$10:$AE$93,MATCH("Control Type Weight",MMap!$C$10:$AH$10,0),FALSE)</f>
        <v>3.2152472974374818E-2</v>
      </c>
      <c r="L111" s="302">
        <f>VLOOKUP($C111,$C$65:$X$82,L$63,FALSE)*$D$89*$A111/8760/1000*VLOOKUP($D111,MMap!$C$10:$AE$93,MATCH("Control Type Weight",MMap!$C$10:$AH$10,0),FALSE)</f>
        <v>2.9337842962260722E-2</v>
      </c>
      <c r="M111" s="302">
        <f>VLOOKUP($C111,$C$65:$X$82,M$63,FALSE)*$D$89*$A111/8760/1000*VLOOKUP($D111,MMap!$C$10:$AE$93,MATCH("Control Type Weight",MMap!$C$10:$AH$10,0),FALSE)</f>
        <v>2.9483299463460195E-2</v>
      </c>
      <c r="N111" s="302">
        <f>VLOOKUP($C111,$C$65:$X$82,N$63,FALSE)*$D$89*$A111/8760/1000*VLOOKUP($D111,MMap!$C$10:$AE$93,MATCH("Control Type Weight",MMap!$C$10:$AH$10,0),FALSE)</f>
        <v>3.4107113432273829E-2</v>
      </c>
      <c r="O111" s="302">
        <f>VLOOKUP($C111,$C$65:$X$82,O$63,FALSE)*$D$89*$A111/8760/1000*VLOOKUP($D111,MMap!$C$10:$AE$93,MATCH("Control Type Weight",MMap!$C$10:$AH$10,0),FALSE)</f>
        <v>3.4792122265198303E-2</v>
      </c>
      <c r="P111" s="302">
        <f>VLOOKUP($C111,$C$65:$X$82,P$63,FALSE)*$D$89*$A111/8760/1000*VLOOKUP($D111,MMap!$C$10:$AE$93,MATCH("Control Type Weight",MMap!$C$10:$AH$10,0),FALSE)</f>
        <v>3.8602444222184777E-2</v>
      </c>
      <c r="Q111" s="302">
        <f>VLOOKUP($C111,$C$65:$X$82,Q$63,FALSE)*$D$89*$A111/8760/1000*VLOOKUP($D111,MMap!$C$10:$AE$93,MATCH("Control Type Weight",MMap!$C$10:$AH$10,0),FALSE)</f>
        <v>4.2731645297880753E-2</v>
      </c>
      <c r="R111" s="302">
        <f>VLOOKUP($C111,$C$65:$X$82,R$63,FALSE)*$D$89*$A111/8760/1000*VLOOKUP($D111,MMap!$C$10:$AE$93,MATCH("Control Type Weight",MMap!$C$10:$AH$10,0),FALSE)</f>
        <v>3.9327312058307848E-2</v>
      </c>
      <c r="S111" s="302">
        <f>VLOOKUP($C111,$C$65:$X$82,S$63,FALSE)*$D$89*$A111/8760/1000*VLOOKUP($D111,MMap!$C$10:$AE$93,MATCH("Control Type Weight",MMap!$C$10:$AH$10,0),FALSE)</f>
        <v>4.3004165135222462E-2</v>
      </c>
      <c r="T111" s="302">
        <f>VLOOKUP($C111,$C$65:$X$82,T$63,FALSE)*$D$89*$A111/8760/1000*VLOOKUP($D111,MMap!$C$10:$AE$93,MATCH("Control Type Weight",MMap!$C$10:$AH$10,0),FALSE)</f>
        <v>4.2250521562374042E-2</v>
      </c>
      <c r="U111" s="302">
        <f>VLOOKUP($C111,$C$65:$X$82,U$63,FALSE)*$D$89*$A111/8760/1000*VLOOKUP($D111,MMap!$C$10:$AE$93,MATCH("Control Type Weight",MMap!$C$10:$AH$10,0),FALSE)</f>
        <v>4.1719597835909797E-2</v>
      </c>
      <c r="V111" s="302">
        <f>VLOOKUP($C111,$C$65:$X$82,V$63,FALSE)*$D$89*$A111/8760/1000*VLOOKUP($D111,MMap!$C$10:$AE$93,MATCH("Control Type Weight",MMap!$C$10:$AH$10,0),FALSE)</f>
        <v>3.92680112691626E-2</v>
      </c>
      <c r="W111" s="302">
        <f>VLOOKUP($C111,$C$65:$X$82,W$63,FALSE)*$D$89*$A111/8760/1000*VLOOKUP($D111,MMap!$C$10:$AE$93,MATCH("Control Type Weight",MMap!$C$10:$AH$10,0),FALSE)</f>
        <v>3.8827517726645007E-2</v>
      </c>
      <c r="X111" s="302">
        <f>VLOOKUP($C111,$C$65:$X$82,X$63,FALSE)*$D$89*$A111/8760/1000*VLOOKUP($D111,MMap!$C$10:$AE$93,MATCH("Control Type Weight",MMap!$C$10:$AH$10,0),FALSE)</f>
        <v>4.0783899653200721E-2</v>
      </c>
      <c r="Y111" s="311">
        <f t="shared" si="21"/>
        <v>0.64176302080356429</v>
      </c>
    </row>
    <row r="112" spans="1:25" ht="15">
      <c r="A112" s="322">
        <f t="shared" si="18"/>
        <v>0</v>
      </c>
      <c r="B112" s="310">
        <f t="shared" si="19"/>
        <v>9999</v>
      </c>
      <c r="C112" s="109" t="str">
        <f t="shared" si="22"/>
        <v>XLarge Ret</v>
      </c>
      <c r="D112" t="s">
        <v>840</v>
      </c>
      <c r="E112" s="302">
        <f>VLOOKUP($C112,$C$65:$X$82,E$63,FALSE)*$D$89*$A112/8760/1000*VLOOKUP($D112,MMap!$C$10:$AE$93,MATCH("Control Type Weight",MMap!$C$10:$AH$10,0),FALSE)</f>
        <v>0</v>
      </c>
      <c r="F112" s="302">
        <f>VLOOKUP($C112,$C$65:$X$82,F$63,FALSE)*$D$89*$A112/8760/1000*VLOOKUP($D112,MMap!$C$10:$AE$93,MATCH("Control Type Weight",MMap!$C$10:$AH$10,0),FALSE)</f>
        <v>0</v>
      </c>
      <c r="G112" s="302">
        <f>VLOOKUP($C112,$C$65:$X$82,G$63,FALSE)*$D$89*$A112/8760/1000*VLOOKUP($D112,MMap!$C$10:$AE$93,MATCH("Control Type Weight",MMap!$C$10:$AH$10,0),FALSE)</f>
        <v>0</v>
      </c>
      <c r="H112" s="302">
        <f>VLOOKUP($C112,$C$65:$X$82,H$63,FALSE)*$D$89*$A112/8760/1000*VLOOKUP($D112,MMap!$C$10:$AE$93,MATCH("Control Type Weight",MMap!$C$10:$AH$10,0),FALSE)</f>
        <v>0</v>
      </c>
      <c r="I112" s="302">
        <f>VLOOKUP($C112,$C$65:$X$82,I$63,FALSE)*$D$89*$A112/8760/1000*VLOOKUP($D112,MMap!$C$10:$AE$93,MATCH("Control Type Weight",MMap!$C$10:$AH$10,0),FALSE)</f>
        <v>0</v>
      </c>
      <c r="J112" s="302">
        <f>VLOOKUP($C112,$C$65:$X$82,J$63,FALSE)*$D$89*$A112/8760/1000*VLOOKUP($D112,MMap!$C$10:$AE$93,MATCH("Control Type Weight",MMap!$C$10:$AH$10,0),FALSE)</f>
        <v>0</v>
      </c>
      <c r="K112" s="302">
        <f>VLOOKUP($C112,$C$65:$X$82,K$63,FALSE)*$D$89*$A112/8760/1000*VLOOKUP($D112,MMap!$C$10:$AE$93,MATCH("Control Type Weight",MMap!$C$10:$AH$10,0),FALSE)</f>
        <v>0</v>
      </c>
      <c r="L112" s="302">
        <f>VLOOKUP($C112,$C$65:$X$82,L$63,FALSE)*$D$89*$A112/8760/1000*VLOOKUP($D112,MMap!$C$10:$AE$93,MATCH("Control Type Weight",MMap!$C$10:$AH$10,0),FALSE)</f>
        <v>0</v>
      </c>
      <c r="M112" s="302">
        <f>VLOOKUP($C112,$C$65:$X$82,M$63,FALSE)*$D$89*$A112/8760/1000*VLOOKUP($D112,MMap!$C$10:$AE$93,MATCH("Control Type Weight",MMap!$C$10:$AH$10,0),FALSE)</f>
        <v>0</v>
      </c>
      <c r="N112" s="302">
        <f>VLOOKUP($C112,$C$65:$X$82,N$63,FALSE)*$D$89*$A112/8760/1000*VLOOKUP($D112,MMap!$C$10:$AE$93,MATCH("Control Type Weight",MMap!$C$10:$AH$10,0),FALSE)</f>
        <v>0</v>
      </c>
      <c r="O112" s="302">
        <f>VLOOKUP($C112,$C$65:$X$82,O$63,FALSE)*$D$89*$A112/8760/1000*VLOOKUP($D112,MMap!$C$10:$AE$93,MATCH("Control Type Weight",MMap!$C$10:$AH$10,0),FALSE)</f>
        <v>0</v>
      </c>
      <c r="P112" s="302">
        <f>VLOOKUP($C112,$C$65:$X$82,P$63,FALSE)*$D$89*$A112/8760/1000*VLOOKUP($D112,MMap!$C$10:$AE$93,MATCH("Control Type Weight",MMap!$C$10:$AH$10,0),FALSE)</f>
        <v>0</v>
      </c>
      <c r="Q112" s="302">
        <f>VLOOKUP($C112,$C$65:$X$82,Q$63,FALSE)*$D$89*$A112/8760/1000*VLOOKUP($D112,MMap!$C$10:$AE$93,MATCH("Control Type Weight",MMap!$C$10:$AH$10,0),FALSE)</f>
        <v>0</v>
      </c>
      <c r="R112" s="302">
        <f>VLOOKUP($C112,$C$65:$X$82,R$63,FALSE)*$D$89*$A112/8760/1000*VLOOKUP($D112,MMap!$C$10:$AE$93,MATCH("Control Type Weight",MMap!$C$10:$AH$10,0),FALSE)</f>
        <v>0</v>
      </c>
      <c r="S112" s="302">
        <f>VLOOKUP($C112,$C$65:$X$82,S$63,FALSE)*$D$89*$A112/8760/1000*VLOOKUP($D112,MMap!$C$10:$AE$93,MATCH("Control Type Weight",MMap!$C$10:$AH$10,0),FALSE)</f>
        <v>0</v>
      </c>
      <c r="T112" s="302">
        <f>VLOOKUP($C112,$C$65:$X$82,T$63,FALSE)*$D$89*$A112/8760/1000*VLOOKUP($D112,MMap!$C$10:$AE$93,MATCH("Control Type Weight",MMap!$C$10:$AH$10,0),FALSE)</f>
        <v>0</v>
      </c>
      <c r="U112" s="302">
        <f>VLOOKUP($C112,$C$65:$X$82,U$63,FALSE)*$D$89*$A112/8760/1000*VLOOKUP($D112,MMap!$C$10:$AE$93,MATCH("Control Type Weight",MMap!$C$10:$AH$10,0),FALSE)</f>
        <v>0</v>
      </c>
      <c r="V112" s="302">
        <f>VLOOKUP($C112,$C$65:$X$82,V$63,FALSE)*$D$89*$A112/8760/1000*VLOOKUP($D112,MMap!$C$10:$AE$93,MATCH("Control Type Weight",MMap!$C$10:$AH$10,0),FALSE)</f>
        <v>0</v>
      </c>
      <c r="W112" s="302">
        <f>VLOOKUP($C112,$C$65:$X$82,W$63,FALSE)*$D$89*$A112/8760/1000*VLOOKUP($D112,MMap!$C$10:$AE$93,MATCH("Control Type Weight",MMap!$C$10:$AH$10,0),FALSE)</f>
        <v>0</v>
      </c>
      <c r="X112" s="302">
        <f>VLOOKUP($C112,$C$65:$X$82,X$63,FALSE)*$D$89*$A112/8760/1000*VLOOKUP($D112,MMap!$C$10:$AE$93,MATCH("Control Type Weight",MMap!$C$10:$AH$10,0),FALSE)</f>
        <v>0</v>
      </c>
      <c r="Y112" s="311">
        <f t="shared" si="21"/>
        <v>0</v>
      </c>
    </row>
    <row r="113" spans="1:25" ht="15">
      <c r="A113" s="322">
        <f t="shared" si="18"/>
        <v>0</v>
      </c>
      <c r="B113" s="310">
        <f t="shared" si="19"/>
        <v>9999</v>
      </c>
      <c r="C113" s="109" t="str">
        <f t="shared" si="22"/>
        <v>Large Ret</v>
      </c>
      <c r="D113" t="s">
        <v>841</v>
      </c>
      <c r="E113" s="302">
        <f>VLOOKUP($C113,$C$65:$X$82,E$63,FALSE)*$D$89*$A113/8760/1000*VLOOKUP($D113,MMap!$C$10:$AE$93,MATCH("Control Type Weight",MMap!$C$10:$AH$10,0),FALSE)</f>
        <v>0</v>
      </c>
      <c r="F113" s="302">
        <f>VLOOKUP($C113,$C$65:$X$82,F$63,FALSE)*$D$89*$A113/8760/1000*VLOOKUP($D113,MMap!$C$10:$AE$93,MATCH("Control Type Weight",MMap!$C$10:$AH$10,0),FALSE)</f>
        <v>0</v>
      </c>
      <c r="G113" s="302">
        <f>VLOOKUP($C113,$C$65:$X$82,G$63,FALSE)*$D$89*$A113/8760/1000*VLOOKUP($D113,MMap!$C$10:$AE$93,MATCH("Control Type Weight",MMap!$C$10:$AH$10,0),FALSE)</f>
        <v>0</v>
      </c>
      <c r="H113" s="302">
        <f>VLOOKUP($C113,$C$65:$X$82,H$63,FALSE)*$D$89*$A113/8760/1000*VLOOKUP($D113,MMap!$C$10:$AE$93,MATCH("Control Type Weight",MMap!$C$10:$AH$10,0),FALSE)</f>
        <v>0</v>
      </c>
      <c r="I113" s="302">
        <f>VLOOKUP($C113,$C$65:$X$82,I$63,FALSE)*$D$89*$A113/8760/1000*VLOOKUP($D113,MMap!$C$10:$AE$93,MATCH("Control Type Weight",MMap!$C$10:$AH$10,0),FALSE)</f>
        <v>0</v>
      </c>
      <c r="J113" s="302">
        <f>VLOOKUP($C113,$C$65:$X$82,J$63,FALSE)*$D$89*$A113/8760/1000*VLOOKUP($D113,MMap!$C$10:$AE$93,MATCH("Control Type Weight",MMap!$C$10:$AH$10,0),FALSE)</f>
        <v>0</v>
      </c>
      <c r="K113" s="302">
        <f>VLOOKUP($C113,$C$65:$X$82,K$63,FALSE)*$D$89*$A113/8760/1000*VLOOKUP($D113,MMap!$C$10:$AE$93,MATCH("Control Type Weight",MMap!$C$10:$AH$10,0),FALSE)</f>
        <v>0</v>
      </c>
      <c r="L113" s="302">
        <f>VLOOKUP($C113,$C$65:$X$82,L$63,FALSE)*$D$89*$A113/8760/1000*VLOOKUP($D113,MMap!$C$10:$AE$93,MATCH("Control Type Weight",MMap!$C$10:$AH$10,0),FALSE)</f>
        <v>0</v>
      </c>
      <c r="M113" s="302">
        <f>VLOOKUP($C113,$C$65:$X$82,M$63,FALSE)*$D$89*$A113/8760/1000*VLOOKUP($D113,MMap!$C$10:$AE$93,MATCH("Control Type Weight",MMap!$C$10:$AH$10,0),FALSE)</f>
        <v>0</v>
      </c>
      <c r="N113" s="302">
        <f>VLOOKUP($C113,$C$65:$X$82,N$63,FALSE)*$D$89*$A113/8760/1000*VLOOKUP($D113,MMap!$C$10:$AE$93,MATCH("Control Type Weight",MMap!$C$10:$AH$10,0),FALSE)</f>
        <v>0</v>
      </c>
      <c r="O113" s="302">
        <f>VLOOKUP($C113,$C$65:$X$82,O$63,FALSE)*$D$89*$A113/8760/1000*VLOOKUP($D113,MMap!$C$10:$AE$93,MATCH("Control Type Weight",MMap!$C$10:$AH$10,0),FALSE)</f>
        <v>0</v>
      </c>
      <c r="P113" s="302">
        <f>VLOOKUP($C113,$C$65:$X$82,P$63,FALSE)*$D$89*$A113/8760/1000*VLOOKUP($D113,MMap!$C$10:$AE$93,MATCH("Control Type Weight",MMap!$C$10:$AH$10,0),FALSE)</f>
        <v>0</v>
      </c>
      <c r="Q113" s="302">
        <f>VLOOKUP($C113,$C$65:$X$82,Q$63,FALSE)*$D$89*$A113/8760/1000*VLOOKUP($D113,MMap!$C$10:$AE$93,MATCH("Control Type Weight",MMap!$C$10:$AH$10,0),FALSE)</f>
        <v>0</v>
      </c>
      <c r="R113" s="302">
        <f>VLOOKUP($C113,$C$65:$X$82,R$63,FALSE)*$D$89*$A113/8760/1000*VLOOKUP($D113,MMap!$C$10:$AE$93,MATCH("Control Type Weight",MMap!$C$10:$AH$10,0),FALSE)</f>
        <v>0</v>
      </c>
      <c r="S113" s="302">
        <f>VLOOKUP($C113,$C$65:$X$82,S$63,FALSE)*$D$89*$A113/8760/1000*VLOOKUP($D113,MMap!$C$10:$AE$93,MATCH("Control Type Weight",MMap!$C$10:$AH$10,0),FALSE)</f>
        <v>0</v>
      </c>
      <c r="T113" s="302">
        <f>VLOOKUP($C113,$C$65:$X$82,T$63,FALSE)*$D$89*$A113/8760/1000*VLOOKUP($D113,MMap!$C$10:$AE$93,MATCH("Control Type Weight",MMap!$C$10:$AH$10,0),FALSE)</f>
        <v>0</v>
      </c>
      <c r="U113" s="302">
        <f>VLOOKUP($C113,$C$65:$X$82,U$63,FALSE)*$D$89*$A113/8760/1000*VLOOKUP($D113,MMap!$C$10:$AE$93,MATCH("Control Type Weight",MMap!$C$10:$AH$10,0),FALSE)</f>
        <v>0</v>
      </c>
      <c r="V113" s="302">
        <f>VLOOKUP($C113,$C$65:$X$82,V$63,FALSE)*$D$89*$A113/8760/1000*VLOOKUP($D113,MMap!$C$10:$AE$93,MATCH("Control Type Weight",MMap!$C$10:$AH$10,0),FALSE)</f>
        <v>0</v>
      </c>
      <c r="W113" s="302">
        <f>VLOOKUP($C113,$C$65:$X$82,W$63,FALSE)*$D$89*$A113/8760/1000*VLOOKUP($D113,MMap!$C$10:$AE$93,MATCH("Control Type Weight",MMap!$C$10:$AH$10,0),FALSE)</f>
        <v>0</v>
      </c>
      <c r="X113" s="302">
        <f>VLOOKUP($C113,$C$65:$X$82,X$63,FALSE)*$D$89*$A113/8760/1000*VLOOKUP($D113,MMap!$C$10:$AE$93,MATCH("Control Type Weight",MMap!$C$10:$AH$10,0),FALSE)</f>
        <v>0</v>
      </c>
      <c r="Y113" s="311">
        <f t="shared" si="21"/>
        <v>0</v>
      </c>
    </row>
    <row r="114" spans="1:25" ht="15">
      <c r="A114" s="322">
        <f t="shared" si="18"/>
        <v>0</v>
      </c>
      <c r="B114" s="310">
        <f t="shared" si="19"/>
        <v>9999</v>
      </c>
      <c r="C114" s="321" t="str">
        <f t="shared" si="22"/>
        <v>Medium Ret</v>
      </c>
      <c r="D114" t="s">
        <v>842</v>
      </c>
      <c r="E114" s="302">
        <f>VLOOKUP($C114,$C$65:$X$82,E$63,FALSE)*$D$89*$A114/8760/1000*VLOOKUP($D114,MMap!$C$10:$AE$93,MATCH("Control Type Weight",MMap!$C$10:$AH$10,0),FALSE)</f>
        <v>0</v>
      </c>
      <c r="F114" s="302">
        <f>VLOOKUP($C114,$C$65:$X$82,F$63,FALSE)*$D$89*$A114/8760/1000*VLOOKUP($D114,MMap!$C$10:$AE$93,MATCH("Control Type Weight",MMap!$C$10:$AH$10,0),FALSE)</f>
        <v>0</v>
      </c>
      <c r="G114" s="302">
        <f>VLOOKUP($C114,$C$65:$X$82,G$63,FALSE)*$D$89*$A114/8760/1000*VLOOKUP($D114,MMap!$C$10:$AE$93,MATCH("Control Type Weight",MMap!$C$10:$AH$10,0),FALSE)</f>
        <v>0</v>
      </c>
      <c r="H114" s="302">
        <f>VLOOKUP($C114,$C$65:$X$82,H$63,FALSE)*$D$89*$A114/8760/1000*VLOOKUP($D114,MMap!$C$10:$AE$93,MATCH("Control Type Weight",MMap!$C$10:$AH$10,0),FALSE)</f>
        <v>0</v>
      </c>
      <c r="I114" s="302">
        <f>VLOOKUP($C114,$C$65:$X$82,I$63,FALSE)*$D$89*$A114/8760/1000*VLOOKUP($D114,MMap!$C$10:$AE$93,MATCH("Control Type Weight",MMap!$C$10:$AH$10,0),FALSE)</f>
        <v>0</v>
      </c>
      <c r="J114" s="302">
        <f>VLOOKUP($C114,$C$65:$X$82,J$63,FALSE)*$D$89*$A114/8760/1000*VLOOKUP($D114,MMap!$C$10:$AE$93,MATCH("Control Type Weight",MMap!$C$10:$AH$10,0),FALSE)</f>
        <v>0</v>
      </c>
      <c r="K114" s="302">
        <f>VLOOKUP($C114,$C$65:$X$82,K$63,FALSE)*$D$89*$A114/8760/1000*VLOOKUP($D114,MMap!$C$10:$AE$93,MATCH("Control Type Weight",MMap!$C$10:$AH$10,0),FALSE)</f>
        <v>0</v>
      </c>
      <c r="L114" s="302">
        <f>VLOOKUP($C114,$C$65:$X$82,L$63,FALSE)*$D$89*$A114/8760/1000*VLOOKUP($D114,MMap!$C$10:$AE$93,MATCH("Control Type Weight",MMap!$C$10:$AH$10,0),FALSE)</f>
        <v>0</v>
      </c>
      <c r="M114" s="302">
        <f>VLOOKUP($C114,$C$65:$X$82,M$63,FALSE)*$D$89*$A114/8760/1000*VLOOKUP($D114,MMap!$C$10:$AE$93,MATCH("Control Type Weight",MMap!$C$10:$AH$10,0),FALSE)</f>
        <v>0</v>
      </c>
      <c r="N114" s="302">
        <f>VLOOKUP($C114,$C$65:$X$82,N$63,FALSE)*$D$89*$A114/8760/1000*VLOOKUP($D114,MMap!$C$10:$AE$93,MATCH("Control Type Weight",MMap!$C$10:$AH$10,0),FALSE)</f>
        <v>0</v>
      </c>
      <c r="O114" s="302">
        <f>VLOOKUP($C114,$C$65:$X$82,O$63,FALSE)*$D$89*$A114/8760/1000*VLOOKUP($D114,MMap!$C$10:$AE$93,MATCH("Control Type Weight",MMap!$C$10:$AH$10,0),FALSE)</f>
        <v>0</v>
      </c>
      <c r="P114" s="302">
        <f>VLOOKUP($C114,$C$65:$X$82,P$63,FALSE)*$D$89*$A114/8760/1000*VLOOKUP($D114,MMap!$C$10:$AE$93,MATCH("Control Type Weight",MMap!$C$10:$AH$10,0),FALSE)</f>
        <v>0</v>
      </c>
      <c r="Q114" s="302">
        <f>VLOOKUP($C114,$C$65:$X$82,Q$63,FALSE)*$D$89*$A114/8760/1000*VLOOKUP($D114,MMap!$C$10:$AE$93,MATCH("Control Type Weight",MMap!$C$10:$AH$10,0),FALSE)</f>
        <v>0</v>
      </c>
      <c r="R114" s="302">
        <f>VLOOKUP($C114,$C$65:$X$82,R$63,FALSE)*$D$89*$A114/8760/1000*VLOOKUP($D114,MMap!$C$10:$AE$93,MATCH("Control Type Weight",MMap!$C$10:$AH$10,0),FALSE)</f>
        <v>0</v>
      </c>
      <c r="S114" s="302">
        <f>VLOOKUP($C114,$C$65:$X$82,S$63,FALSE)*$D$89*$A114/8760/1000*VLOOKUP($D114,MMap!$C$10:$AE$93,MATCH("Control Type Weight",MMap!$C$10:$AH$10,0),FALSE)</f>
        <v>0</v>
      </c>
      <c r="T114" s="302">
        <f>VLOOKUP($C114,$C$65:$X$82,T$63,FALSE)*$D$89*$A114/8760/1000*VLOOKUP($D114,MMap!$C$10:$AE$93,MATCH("Control Type Weight",MMap!$C$10:$AH$10,0),FALSE)</f>
        <v>0</v>
      </c>
      <c r="U114" s="302">
        <f>VLOOKUP($C114,$C$65:$X$82,U$63,FALSE)*$D$89*$A114/8760/1000*VLOOKUP($D114,MMap!$C$10:$AE$93,MATCH("Control Type Weight",MMap!$C$10:$AH$10,0),FALSE)</f>
        <v>0</v>
      </c>
      <c r="V114" s="302">
        <f>VLOOKUP($C114,$C$65:$X$82,V$63,FALSE)*$D$89*$A114/8760/1000*VLOOKUP($D114,MMap!$C$10:$AE$93,MATCH("Control Type Weight",MMap!$C$10:$AH$10,0),FALSE)</f>
        <v>0</v>
      </c>
      <c r="W114" s="302">
        <f>VLOOKUP($C114,$C$65:$X$82,W$63,FALSE)*$D$89*$A114/8760/1000*VLOOKUP($D114,MMap!$C$10:$AE$93,MATCH("Control Type Weight",MMap!$C$10:$AH$10,0),FALSE)</f>
        <v>0</v>
      </c>
      <c r="X114" s="302">
        <f>VLOOKUP($C114,$C$65:$X$82,X$63,FALSE)*$D$89*$A114/8760/1000*VLOOKUP($D114,MMap!$C$10:$AE$93,MATCH("Control Type Weight",MMap!$C$10:$AH$10,0),FALSE)</f>
        <v>0</v>
      </c>
      <c r="Y114" s="311">
        <f t="shared" si="21"/>
        <v>0</v>
      </c>
    </row>
    <row r="115" spans="1:25" ht="15">
      <c r="A115" s="322">
        <f t="shared" si="18"/>
        <v>0</v>
      </c>
      <c r="B115" s="310">
        <f t="shared" si="19"/>
        <v>9999</v>
      </c>
      <c r="C115" s="321" t="str">
        <f t="shared" si="22"/>
        <v>Small Ret</v>
      </c>
      <c r="D115" t="s">
        <v>843</v>
      </c>
      <c r="E115" s="302">
        <f>VLOOKUP($C115,$C$65:$X$82,E$63,FALSE)*$D$89*$A115/8760/1000*VLOOKUP($D115,MMap!$C$10:$AE$93,MATCH("Control Type Weight",MMap!$C$10:$AH$10,0),FALSE)</f>
        <v>0</v>
      </c>
      <c r="F115" s="302">
        <f>VLOOKUP($C115,$C$65:$X$82,F$63,FALSE)*$D$89*$A115/8760/1000*VLOOKUP($D115,MMap!$C$10:$AE$93,MATCH("Control Type Weight",MMap!$C$10:$AH$10,0),FALSE)</f>
        <v>0</v>
      </c>
      <c r="G115" s="302">
        <f>VLOOKUP($C115,$C$65:$X$82,G$63,FALSE)*$D$89*$A115/8760/1000*VLOOKUP($D115,MMap!$C$10:$AE$93,MATCH("Control Type Weight",MMap!$C$10:$AH$10,0),FALSE)</f>
        <v>0</v>
      </c>
      <c r="H115" s="302">
        <f>VLOOKUP($C115,$C$65:$X$82,H$63,FALSE)*$D$89*$A115/8760/1000*VLOOKUP($D115,MMap!$C$10:$AE$93,MATCH("Control Type Weight",MMap!$C$10:$AH$10,0),FALSE)</f>
        <v>0</v>
      </c>
      <c r="I115" s="302">
        <f>VLOOKUP($C115,$C$65:$X$82,I$63,FALSE)*$D$89*$A115/8760/1000*VLOOKUP($D115,MMap!$C$10:$AE$93,MATCH("Control Type Weight",MMap!$C$10:$AH$10,0),FALSE)</f>
        <v>0</v>
      </c>
      <c r="J115" s="302">
        <f>VLOOKUP($C115,$C$65:$X$82,J$63,FALSE)*$D$89*$A115/8760/1000*VLOOKUP($D115,MMap!$C$10:$AE$93,MATCH("Control Type Weight",MMap!$C$10:$AH$10,0),FALSE)</f>
        <v>0</v>
      </c>
      <c r="K115" s="302">
        <f>VLOOKUP($C115,$C$65:$X$82,K$63,FALSE)*$D$89*$A115/8760/1000*VLOOKUP($D115,MMap!$C$10:$AE$93,MATCH("Control Type Weight",MMap!$C$10:$AH$10,0),FALSE)</f>
        <v>0</v>
      </c>
      <c r="L115" s="302">
        <f>VLOOKUP($C115,$C$65:$X$82,L$63,FALSE)*$D$89*$A115/8760/1000*VLOOKUP($D115,MMap!$C$10:$AE$93,MATCH("Control Type Weight",MMap!$C$10:$AH$10,0),FALSE)</f>
        <v>0</v>
      </c>
      <c r="M115" s="302">
        <f>VLOOKUP($C115,$C$65:$X$82,M$63,FALSE)*$D$89*$A115/8760/1000*VLOOKUP($D115,MMap!$C$10:$AE$93,MATCH("Control Type Weight",MMap!$C$10:$AH$10,0),FALSE)</f>
        <v>0</v>
      </c>
      <c r="N115" s="302">
        <f>VLOOKUP($C115,$C$65:$X$82,N$63,FALSE)*$D$89*$A115/8760/1000*VLOOKUP($D115,MMap!$C$10:$AE$93,MATCH("Control Type Weight",MMap!$C$10:$AH$10,0),FALSE)</f>
        <v>0</v>
      </c>
      <c r="O115" s="302">
        <f>VLOOKUP($C115,$C$65:$X$82,O$63,FALSE)*$D$89*$A115/8760/1000*VLOOKUP($D115,MMap!$C$10:$AE$93,MATCH("Control Type Weight",MMap!$C$10:$AH$10,0),FALSE)</f>
        <v>0</v>
      </c>
      <c r="P115" s="302">
        <f>VLOOKUP($C115,$C$65:$X$82,P$63,FALSE)*$D$89*$A115/8760/1000*VLOOKUP($D115,MMap!$C$10:$AE$93,MATCH("Control Type Weight",MMap!$C$10:$AH$10,0),FALSE)</f>
        <v>0</v>
      </c>
      <c r="Q115" s="302">
        <f>VLOOKUP($C115,$C$65:$X$82,Q$63,FALSE)*$D$89*$A115/8760/1000*VLOOKUP($D115,MMap!$C$10:$AE$93,MATCH("Control Type Weight",MMap!$C$10:$AH$10,0),FALSE)</f>
        <v>0</v>
      </c>
      <c r="R115" s="302">
        <f>VLOOKUP($C115,$C$65:$X$82,R$63,FALSE)*$D$89*$A115/8760/1000*VLOOKUP($D115,MMap!$C$10:$AE$93,MATCH("Control Type Weight",MMap!$C$10:$AH$10,0),FALSE)</f>
        <v>0</v>
      </c>
      <c r="S115" s="302">
        <f>VLOOKUP($C115,$C$65:$X$82,S$63,FALSE)*$D$89*$A115/8760/1000*VLOOKUP($D115,MMap!$C$10:$AE$93,MATCH("Control Type Weight",MMap!$C$10:$AH$10,0),FALSE)</f>
        <v>0</v>
      </c>
      <c r="T115" s="302">
        <f>VLOOKUP($C115,$C$65:$X$82,T$63,FALSE)*$D$89*$A115/8760/1000*VLOOKUP($D115,MMap!$C$10:$AE$93,MATCH("Control Type Weight",MMap!$C$10:$AH$10,0),FALSE)</f>
        <v>0</v>
      </c>
      <c r="U115" s="302">
        <f>VLOOKUP($C115,$C$65:$X$82,U$63,FALSE)*$D$89*$A115/8760/1000*VLOOKUP($D115,MMap!$C$10:$AE$93,MATCH("Control Type Weight",MMap!$C$10:$AH$10,0),FALSE)</f>
        <v>0</v>
      </c>
      <c r="V115" s="302">
        <f>VLOOKUP($C115,$C$65:$X$82,V$63,FALSE)*$D$89*$A115/8760/1000*VLOOKUP($D115,MMap!$C$10:$AE$93,MATCH("Control Type Weight",MMap!$C$10:$AH$10,0),FALSE)</f>
        <v>0</v>
      </c>
      <c r="W115" s="302">
        <f>VLOOKUP($C115,$C$65:$X$82,W$63,FALSE)*$D$89*$A115/8760/1000*VLOOKUP($D115,MMap!$C$10:$AE$93,MATCH("Control Type Weight",MMap!$C$10:$AH$10,0),FALSE)</f>
        <v>0</v>
      </c>
      <c r="X115" s="302">
        <f>VLOOKUP($C115,$C$65:$X$82,X$63,FALSE)*$D$89*$A115/8760/1000*VLOOKUP($D115,MMap!$C$10:$AE$93,MATCH("Control Type Weight",MMap!$C$10:$AH$10,0),FALSE)</f>
        <v>0</v>
      </c>
      <c r="Y115" s="311">
        <f t="shared" si="21"/>
        <v>0</v>
      </c>
    </row>
    <row r="116" spans="1:25" ht="15">
      <c r="A116" s="322">
        <f t="shared" si="18"/>
        <v>458.40906526738365</v>
      </c>
      <c r="B116" s="310">
        <f t="shared" si="19"/>
        <v>154.24848715046747</v>
      </c>
      <c r="C116" s="321" t="str">
        <f t="shared" si="22"/>
        <v>School K-12</v>
      </c>
      <c r="D116" t="s">
        <v>823</v>
      </c>
      <c r="E116" s="302">
        <f>VLOOKUP($C116,$C$65:$X$82,E$63,FALSE)*$D$89*$A116/8760/1000*VLOOKUP($D116,MMap!$C$10:$AE$93,MATCH("Control Type Weight",MMap!$C$10:$AH$10,0),FALSE)</f>
        <v>1.2608882339845534E-2</v>
      </c>
      <c r="F116" s="302">
        <f>VLOOKUP($C116,$C$65:$X$82,F$63,FALSE)*$D$89*$A116/8760/1000*VLOOKUP($D116,MMap!$C$10:$AE$93,MATCH("Control Type Weight",MMap!$C$10:$AH$10,0),FALSE)</f>
        <v>1.708863351071729E-2</v>
      </c>
      <c r="G116" s="302">
        <f>VLOOKUP($C116,$C$65:$X$82,G$63,FALSE)*$D$89*$A116/8760/1000*VLOOKUP($D116,MMap!$C$10:$AE$93,MATCH("Control Type Weight",MMap!$C$10:$AH$10,0),FALSE)</f>
        <v>2.2656794470829716E-2</v>
      </c>
      <c r="H116" s="302">
        <f>VLOOKUP($C116,$C$65:$X$82,H$63,FALSE)*$D$89*$A116/8760/1000*VLOOKUP($D116,MMap!$C$10:$AE$93,MATCH("Control Type Weight",MMap!$C$10:$AH$10,0),FALSE)</f>
        <v>3.1739225152876367E-2</v>
      </c>
      <c r="I116" s="302">
        <f>VLOOKUP($C116,$C$65:$X$82,I$63,FALSE)*$D$89*$A116/8760/1000*VLOOKUP($D116,MMap!$C$10:$AE$93,MATCH("Control Type Weight",MMap!$C$10:$AH$10,0),FALSE)</f>
        <v>3.4532553491933758E-2</v>
      </c>
      <c r="J116" s="302">
        <f>VLOOKUP($C116,$C$65:$X$82,J$63,FALSE)*$D$89*$A116/8760/1000*VLOOKUP($D116,MMap!$C$10:$AE$93,MATCH("Control Type Weight",MMap!$C$10:$AH$10,0),FALSE)</f>
        <v>3.0773629857140983E-2</v>
      </c>
      <c r="K116" s="302">
        <f>VLOOKUP($C116,$C$65:$X$82,K$63,FALSE)*$D$89*$A116/8760/1000*VLOOKUP($D116,MMap!$C$10:$AE$93,MATCH("Control Type Weight",MMap!$C$10:$AH$10,0),FALSE)</f>
        <v>4.1634393362864577E-2</v>
      </c>
      <c r="L116" s="302">
        <f>VLOOKUP($C116,$C$65:$X$82,L$63,FALSE)*$D$89*$A116/8760/1000*VLOOKUP($D116,MMap!$C$10:$AE$93,MATCH("Control Type Weight",MMap!$C$10:$AH$10,0),FALSE)</f>
        <v>3.798971529444109E-2</v>
      </c>
      <c r="M116" s="302">
        <f>VLOOKUP($C116,$C$65:$X$82,M$63,FALSE)*$D$89*$A116/8760/1000*VLOOKUP($D116,MMap!$C$10:$AE$93,MATCH("Control Type Weight",MMap!$C$10:$AH$10,0),FALSE)</f>
        <v>3.8178067624072186E-2</v>
      </c>
      <c r="N116" s="302">
        <f>VLOOKUP($C116,$C$65:$X$82,N$63,FALSE)*$D$89*$A116/8760/1000*VLOOKUP($D116,MMap!$C$10:$AE$93,MATCH("Control Type Weight",MMap!$C$10:$AH$10,0),FALSE)</f>
        <v>4.416546678206925E-2</v>
      </c>
      <c r="O116" s="302">
        <f>VLOOKUP($C116,$C$65:$X$82,O$63,FALSE)*$D$89*$A116/8760/1000*VLOOKUP($D116,MMap!$C$10:$AE$93,MATCH("Control Type Weight",MMap!$C$10:$AH$10,0),FALSE)</f>
        <v>4.50524880457134E-2</v>
      </c>
      <c r="P116" s="302">
        <f>VLOOKUP($C116,$C$65:$X$82,P$63,FALSE)*$D$89*$A116/8760/1000*VLOOKUP($D116,MMap!$C$10:$AE$93,MATCH("Control Type Weight",MMap!$C$10:$AH$10,0),FALSE)</f>
        <v>4.9986492447887054E-2</v>
      </c>
      <c r="Q116" s="302">
        <f>VLOOKUP($C116,$C$65:$X$82,Q$63,FALSE)*$D$89*$A116/8760/1000*VLOOKUP($D116,MMap!$C$10:$AE$93,MATCH("Control Type Weight",MMap!$C$10:$AH$10,0),FALSE)</f>
        <v>5.5333414969116E-2</v>
      </c>
      <c r="R116" s="302">
        <f>VLOOKUP($C116,$C$65:$X$82,R$63,FALSE)*$D$89*$A116/8760/1000*VLOOKUP($D116,MMap!$C$10:$AE$93,MATCH("Control Type Weight",MMap!$C$10:$AH$10,0),FALSE)</f>
        <v>5.0925127328298563E-2</v>
      </c>
      <c r="S116" s="302">
        <f>VLOOKUP($C116,$C$65:$X$82,S$63,FALSE)*$D$89*$A116/8760/1000*VLOOKUP($D116,MMap!$C$10:$AE$93,MATCH("Control Type Weight",MMap!$C$10:$AH$10,0),FALSE)</f>
        <v>5.568630222964218E-2</v>
      </c>
      <c r="T116" s="302">
        <f>VLOOKUP($C116,$C$65:$X$82,T$63,FALSE)*$D$89*$A116/8760/1000*VLOOKUP($D116,MMap!$C$10:$AE$93,MATCH("Control Type Weight",MMap!$C$10:$AH$10,0),FALSE)</f>
        <v>5.4710405508031523E-2</v>
      </c>
      <c r="U116" s="302">
        <f>VLOOKUP($C116,$C$65:$X$82,U$63,FALSE)*$D$89*$A116/8760/1000*VLOOKUP($D116,MMap!$C$10:$AE$93,MATCH("Control Type Weight",MMap!$C$10:$AH$10,0),FALSE)</f>
        <v>5.4022909796864721E-2</v>
      </c>
      <c r="V116" s="302">
        <f>VLOOKUP($C116,$C$65:$X$82,V$63,FALSE)*$D$89*$A116/8760/1000*VLOOKUP($D116,MMap!$C$10:$AE$93,MATCH("Control Type Weight",MMap!$C$10:$AH$10,0),FALSE)</f>
        <v>5.0848338448514122E-2</v>
      </c>
      <c r="W116" s="302">
        <f>VLOOKUP($C116,$C$65:$X$82,W$63,FALSE)*$D$89*$A116/8760/1000*VLOOKUP($D116,MMap!$C$10:$AE$93,MATCH("Control Type Weight",MMap!$C$10:$AH$10,0),FALSE)</f>
        <v>5.0277941221601098E-2</v>
      </c>
      <c r="X116" s="302">
        <f>VLOOKUP($C116,$C$65:$X$82,X$63,FALSE)*$D$89*$A116/8760/1000*VLOOKUP($D116,MMap!$C$10:$AE$93,MATCH("Control Type Weight",MMap!$C$10:$AH$10,0),FALSE)</f>
        <v>5.2811269677024604E-2</v>
      </c>
      <c r="Y116" s="311">
        <f t="shared" si="21"/>
        <v>0.83102205155948405</v>
      </c>
    </row>
    <row r="117" spans="1:25" ht="15">
      <c r="A117" s="322">
        <f t="shared" si="18"/>
        <v>339.34323729065227</v>
      </c>
      <c r="B117" s="310">
        <f t="shared" si="19"/>
        <v>199.67473031653216</v>
      </c>
      <c r="C117" s="321" t="str">
        <f t="shared" si="22"/>
        <v>University</v>
      </c>
      <c r="D117" t="s">
        <v>828</v>
      </c>
      <c r="E117" s="302">
        <f>VLOOKUP($C117,$C$65:$X$82,E$63,FALSE)*$D$89*$A117/8760/1000*VLOOKUP($D117,MMap!$C$10:$AE$93,MATCH("Control Type Weight",MMap!$C$10:$AH$10,0),FALSE)</f>
        <v>5.9470881009683211E-3</v>
      </c>
      <c r="F117" s="302">
        <f>VLOOKUP($C117,$C$65:$X$82,F$63,FALSE)*$D$89*$A117/8760/1000*VLOOKUP($D117,MMap!$C$10:$AE$93,MATCH("Control Type Weight",MMap!$C$10:$AH$10,0),FALSE)</f>
        <v>8.0600013763504029E-3</v>
      </c>
      <c r="G117" s="302">
        <f>VLOOKUP($C117,$C$65:$X$82,G$63,FALSE)*$D$89*$A117/8760/1000*VLOOKUP($D117,MMap!$C$10:$AE$93,MATCH("Control Type Weight",MMap!$C$10:$AH$10,0),FALSE)</f>
        <v>1.0686272515824498E-2</v>
      </c>
      <c r="H117" s="302">
        <f>VLOOKUP($C117,$C$65:$X$82,H$63,FALSE)*$D$89*$A117/8760/1000*VLOOKUP($D117,MMap!$C$10:$AE$93,MATCH("Control Type Weight",MMap!$C$10:$AH$10,0),FALSE)</f>
        <v>1.4970079278488842E-2</v>
      </c>
      <c r="I117" s="302">
        <f>VLOOKUP($C117,$C$65:$X$82,I$63,FALSE)*$D$89*$A117/8760/1000*VLOOKUP($D117,MMap!$C$10:$AE$93,MATCH("Control Type Weight",MMap!$C$10:$AH$10,0),FALSE)</f>
        <v>1.6287576680682009E-2</v>
      </c>
      <c r="J117" s="302">
        <f>VLOOKUP($C117,$C$65:$X$82,J$63,FALSE)*$D$89*$A117/8760/1000*VLOOKUP($D117,MMap!$C$10:$AE$93,MATCH("Control Type Weight",MMap!$C$10:$AH$10,0),FALSE)</f>
        <v>1.4514647929472916E-2</v>
      </c>
      <c r="K117" s="302">
        <f>VLOOKUP($C117,$C$65:$X$82,K$63,FALSE)*$D$89*$A117/8760/1000*VLOOKUP($D117,MMap!$C$10:$AE$93,MATCH("Control Type Weight",MMap!$C$10:$AH$10,0),FALSE)</f>
        <v>1.9637220705666415E-2</v>
      </c>
      <c r="L117" s="302">
        <f>VLOOKUP($C117,$C$65:$X$82,L$63,FALSE)*$D$89*$A117/8760/1000*VLOOKUP($D117,MMap!$C$10:$AE$93,MATCH("Control Type Weight",MMap!$C$10:$AH$10,0),FALSE)</f>
        <v>1.791817686114696E-2</v>
      </c>
      <c r="M117" s="302">
        <f>VLOOKUP($C117,$C$65:$X$82,M$63,FALSE)*$D$89*$A117/8760/1000*VLOOKUP($D117,MMap!$C$10:$AE$93,MATCH("Control Type Weight",MMap!$C$10:$AH$10,0),FALSE)</f>
        <v>1.8007014861863249E-2</v>
      </c>
      <c r="N117" s="302">
        <f>VLOOKUP($C117,$C$65:$X$82,N$63,FALSE)*$D$89*$A117/8760/1000*VLOOKUP($D117,MMap!$C$10:$AE$93,MATCH("Control Type Weight",MMap!$C$10:$AH$10,0),FALSE)</f>
        <v>2.0831023313091949E-2</v>
      </c>
      <c r="O117" s="302">
        <f>VLOOKUP($C117,$C$65:$X$82,O$63,FALSE)*$D$89*$A117/8760/1000*VLOOKUP($D117,MMap!$C$10:$AE$93,MATCH("Control Type Weight",MMap!$C$10:$AH$10,0),FALSE)</f>
        <v>2.1249394542209841E-2</v>
      </c>
      <c r="P117" s="302">
        <f>VLOOKUP($C117,$C$65:$X$82,P$63,FALSE)*$D$89*$A117/8760/1000*VLOOKUP($D117,MMap!$C$10:$AE$93,MATCH("Control Type Weight",MMap!$C$10:$AH$10,0),FALSE)</f>
        <v>2.3576560271845133E-2</v>
      </c>
      <c r="Q117" s="302">
        <f>VLOOKUP($C117,$C$65:$X$82,Q$63,FALSE)*$D$89*$A117/8760/1000*VLOOKUP($D117,MMap!$C$10:$AE$93,MATCH("Control Type Weight",MMap!$C$10:$AH$10,0),FALSE)</f>
        <v>2.6098482393547617E-2</v>
      </c>
      <c r="R117" s="302">
        <f>VLOOKUP($C117,$C$65:$X$82,R$63,FALSE)*$D$89*$A117/8760/1000*VLOOKUP($D117,MMap!$C$10:$AE$93,MATCH("Control Type Weight",MMap!$C$10:$AH$10,0),FALSE)</f>
        <v>2.401927550845329E-2</v>
      </c>
      <c r="S117" s="302">
        <f>VLOOKUP($C117,$C$65:$X$82,S$63,FALSE)*$D$89*$A117/8760/1000*VLOOKUP($D117,MMap!$C$10:$AE$93,MATCH("Control Type Weight",MMap!$C$10:$AH$10,0),FALSE)</f>
        <v>2.6264924713453049E-2</v>
      </c>
      <c r="T117" s="302">
        <f>VLOOKUP($C117,$C$65:$X$82,T$63,FALSE)*$D$89*$A117/8760/1000*VLOOKUP($D117,MMap!$C$10:$AE$93,MATCH("Control Type Weight",MMap!$C$10:$AH$10,0),FALSE)</f>
        <v>2.5804634608078362E-2</v>
      </c>
      <c r="U117" s="302">
        <f>VLOOKUP($C117,$C$65:$X$82,U$63,FALSE)*$D$89*$A117/8760/1000*VLOOKUP($D117,MMap!$C$10:$AE$93,MATCH("Control Type Weight",MMap!$C$10:$AH$10,0),FALSE)</f>
        <v>2.5480371326595704E-2</v>
      </c>
      <c r="V117" s="302">
        <f>VLOOKUP($C117,$C$65:$X$82,V$63,FALSE)*$D$89*$A117/8760/1000*VLOOKUP($D117,MMap!$C$10:$AE$93,MATCH("Control Type Weight",MMap!$C$10:$AH$10,0),FALSE)</f>
        <v>2.3983057371036811E-2</v>
      </c>
      <c r="W117" s="302">
        <f>VLOOKUP($C117,$C$65:$X$82,W$63,FALSE)*$D$89*$A117/8760/1000*VLOOKUP($D117,MMap!$C$10:$AE$93,MATCH("Control Type Weight",MMap!$C$10:$AH$10,0),FALSE)</f>
        <v>2.3714024599569027E-2</v>
      </c>
      <c r="X117" s="302">
        <f>VLOOKUP($C117,$C$65:$X$82,X$63,FALSE)*$D$89*$A117/8760/1000*VLOOKUP($D117,MMap!$C$10:$AE$93,MATCH("Control Type Weight",MMap!$C$10:$AH$10,0),FALSE)</f>
        <v>2.4908890814275757E-2</v>
      </c>
      <c r="Y117" s="311">
        <f t="shared" si="21"/>
        <v>0.39195871777262009</v>
      </c>
    </row>
    <row r="118" spans="1:25" ht="15">
      <c r="A118" s="322">
        <f t="shared" si="18"/>
        <v>313.54169074269976</v>
      </c>
      <c r="B118" s="310">
        <f t="shared" si="19"/>
        <v>138.6537092648413</v>
      </c>
      <c r="C118" s="321" t="str">
        <f t="shared" si="22"/>
        <v>Warehouse</v>
      </c>
      <c r="D118" t="s">
        <v>814</v>
      </c>
      <c r="E118" s="302">
        <f>VLOOKUP($C118,$C$65:$X$82,E$63,FALSE)*$D$89*$A118/8760/1000*VLOOKUP($D118,MMap!$C$10:$AE$93,MATCH("Control Type Weight",MMap!$C$10:$AH$10,0),FALSE)</f>
        <v>8.1138915283437626E-3</v>
      </c>
      <c r="F118" s="302">
        <f>VLOOKUP($C118,$C$65:$X$82,F$63,FALSE)*$D$89*$A118/8760/1000*VLOOKUP($D118,MMap!$C$10:$AE$93,MATCH("Control Type Weight",MMap!$C$10:$AH$10,0),FALSE)</f>
        <v>1.0996638317054754E-2</v>
      </c>
      <c r="G118" s="302">
        <f>VLOOKUP($C118,$C$65:$X$82,G$63,FALSE)*$D$89*$A118/8760/1000*VLOOKUP($D118,MMap!$C$10:$AE$93,MATCH("Control Type Weight",MMap!$C$10:$AH$10,0),FALSE)</f>
        <v>1.4579783343314402E-2</v>
      </c>
      <c r="H118" s="302">
        <f>VLOOKUP($C118,$C$65:$X$82,H$63,FALSE)*$D$89*$A118/8760/1000*VLOOKUP($D118,MMap!$C$10:$AE$93,MATCH("Control Type Weight",MMap!$C$10:$AH$10,0),FALSE)</f>
        <v>2.042438204616269E-2</v>
      </c>
      <c r="I118" s="302">
        <f>VLOOKUP($C118,$C$65:$X$82,I$63,FALSE)*$D$89*$A118/8760/1000*VLOOKUP($D118,MMap!$C$10:$AE$93,MATCH("Control Type Weight",MMap!$C$10:$AH$10,0),FALSE)</f>
        <v>2.2221905612112465E-2</v>
      </c>
      <c r="J118" s="302">
        <f>VLOOKUP($C118,$C$65:$X$82,J$63,FALSE)*$D$89*$A118/8760/1000*VLOOKUP($D118,MMap!$C$10:$AE$93,MATCH("Control Type Weight",MMap!$C$10:$AH$10,0),FALSE)</f>
        <v>1.9803015672942018E-2</v>
      </c>
      <c r="K118" s="302">
        <f>VLOOKUP($C118,$C$65:$X$82,K$63,FALSE)*$D$89*$A118/8760/1000*VLOOKUP($D118,MMap!$C$10:$AE$93,MATCH("Control Type Weight",MMap!$C$10:$AH$10,0),FALSE)</f>
        <v>2.6791982230426392E-2</v>
      </c>
      <c r="L118" s="302">
        <f>VLOOKUP($C118,$C$65:$X$82,L$63,FALSE)*$D$89*$A118/8760/1000*VLOOKUP($D118,MMap!$C$10:$AE$93,MATCH("Control Type Weight",MMap!$C$10:$AH$10,0),FALSE)</f>
        <v>2.4446609999497645E-2</v>
      </c>
      <c r="M118" s="302">
        <f>VLOOKUP($C118,$C$65:$X$82,M$63,FALSE)*$D$89*$A118/8760/1000*VLOOKUP($D118,MMap!$C$10:$AE$93,MATCH("Control Type Weight",MMap!$C$10:$AH$10,0),FALSE)</f>
        <v>2.4567815855064092E-2</v>
      </c>
      <c r="N118" s="302">
        <f>VLOOKUP($C118,$C$65:$X$82,N$63,FALSE)*$D$89*$A118/8760/1000*VLOOKUP($D118,MMap!$C$10:$AE$93,MATCH("Control Type Weight",MMap!$C$10:$AH$10,0),FALSE)</f>
        <v>2.8420743180062828E-2</v>
      </c>
      <c r="O118" s="302">
        <f>VLOOKUP($C118,$C$65:$X$82,O$63,FALSE)*$D$89*$A118/8760/1000*VLOOKUP($D118,MMap!$C$10:$AE$93,MATCH("Control Type Weight",MMap!$C$10:$AH$10,0),FALSE)</f>
        <v>2.8991546691631741E-2</v>
      </c>
      <c r="P118" s="302">
        <f>VLOOKUP($C118,$C$65:$X$82,P$63,FALSE)*$D$89*$A118/8760/1000*VLOOKUP($D118,MMap!$C$10:$AE$93,MATCH("Control Type Weight",MMap!$C$10:$AH$10,0),FALSE)</f>
        <v>3.2166608163424183E-2</v>
      </c>
      <c r="Q118" s="302">
        <f>VLOOKUP($C118,$C$65:$X$82,Q$63,FALSE)*$D$89*$A118/8760/1000*VLOOKUP($D118,MMap!$C$10:$AE$93,MATCH("Control Type Weight",MMap!$C$10:$AH$10,0),FALSE)</f>
        <v>3.5607384925263753E-2</v>
      </c>
      <c r="R118" s="302">
        <f>VLOOKUP($C118,$C$65:$X$82,R$63,FALSE)*$D$89*$A118/8760/1000*VLOOKUP($D118,MMap!$C$10:$AE$93,MATCH("Control Type Weight",MMap!$C$10:$AH$10,0),FALSE)</f>
        <v>3.277062534743036E-2</v>
      </c>
      <c r="S118" s="302">
        <f>VLOOKUP($C118,$C$65:$X$82,S$63,FALSE)*$D$89*$A118/8760/1000*VLOOKUP($D118,MMap!$C$10:$AE$93,MATCH("Control Type Weight",MMap!$C$10:$AH$10,0),FALSE)</f>
        <v>3.5834469997236829E-2</v>
      </c>
      <c r="T118" s="302">
        <f>VLOOKUP($C118,$C$65:$X$82,T$63,FALSE)*$D$89*$A118/8760/1000*VLOOKUP($D118,MMap!$C$10:$AE$93,MATCH("Control Type Weight",MMap!$C$10:$AH$10,0),FALSE)</f>
        <v>3.5206474594583877E-2</v>
      </c>
      <c r="U118" s="302">
        <f>VLOOKUP($C118,$C$65:$X$82,U$63,FALSE)*$D$89*$A118/8760/1000*VLOOKUP($D118,MMap!$C$10:$AE$93,MATCH("Control Type Weight",MMap!$C$10:$AH$10,0),FALSE)</f>
        <v>3.4764066974601486E-2</v>
      </c>
      <c r="V118" s="302">
        <f>VLOOKUP($C118,$C$65:$X$82,V$63,FALSE)*$D$89*$A118/8760/1000*VLOOKUP($D118,MMap!$C$10:$AE$93,MATCH("Control Type Weight",MMap!$C$10:$AH$10,0),FALSE)</f>
        <v>3.2721211242011598E-2</v>
      </c>
      <c r="W118" s="302">
        <f>VLOOKUP($C118,$C$65:$X$82,W$63,FALSE)*$D$89*$A118/8760/1000*VLOOKUP($D118,MMap!$C$10:$AE$93,MATCH("Control Type Weight",MMap!$C$10:$AH$10,0),FALSE)</f>
        <v>3.2354157200067298E-2</v>
      </c>
      <c r="X118" s="302">
        <f>VLOOKUP($C118,$C$65:$X$82,X$63,FALSE)*$D$89*$A118/8760/1000*VLOOKUP($D118,MMap!$C$10:$AE$93,MATCH("Control Type Weight",MMap!$C$10:$AH$10,0),FALSE)</f>
        <v>3.3984369279056764E-2</v>
      </c>
      <c r="Y118" s="311">
        <f t="shared" si="21"/>
        <v>0.53476768220028903</v>
      </c>
    </row>
    <row r="119" spans="1:25" ht="15">
      <c r="A119" s="322">
        <f t="shared" si="18"/>
        <v>0</v>
      </c>
      <c r="B119" s="310">
        <f t="shared" si="19"/>
        <v>9999</v>
      </c>
      <c r="C119" s="321" t="str">
        <f t="shared" si="22"/>
        <v>Supermarket</v>
      </c>
      <c r="D119" t="s">
        <v>844</v>
      </c>
      <c r="E119" s="302">
        <f>VLOOKUP($C119,$C$65:$X$82,E$63,FALSE)*$D$89*$A119/8760/1000*VLOOKUP($D119,MMap!$C$10:$AE$93,MATCH("Control Type Weight",MMap!$C$10:$AH$10,0),FALSE)</f>
        <v>0</v>
      </c>
      <c r="F119" s="302">
        <f>VLOOKUP($C119,$C$65:$X$82,F$63,FALSE)*$D$89*$A119/8760/1000*VLOOKUP($D119,MMap!$C$10:$AE$93,MATCH("Control Type Weight",MMap!$C$10:$AH$10,0),FALSE)</f>
        <v>0</v>
      </c>
      <c r="G119" s="302">
        <f>VLOOKUP($C119,$C$65:$X$82,G$63,FALSE)*$D$89*$A119/8760/1000*VLOOKUP($D119,MMap!$C$10:$AE$93,MATCH("Control Type Weight",MMap!$C$10:$AH$10,0),FALSE)</f>
        <v>0</v>
      </c>
      <c r="H119" s="302">
        <f>VLOOKUP($C119,$C$65:$X$82,H$63,FALSE)*$D$89*$A119/8760/1000*VLOOKUP($D119,MMap!$C$10:$AE$93,MATCH("Control Type Weight",MMap!$C$10:$AH$10,0),FALSE)</f>
        <v>0</v>
      </c>
      <c r="I119" s="302">
        <f>VLOOKUP($C119,$C$65:$X$82,I$63,FALSE)*$D$89*$A119/8760/1000*VLOOKUP($D119,MMap!$C$10:$AE$93,MATCH("Control Type Weight",MMap!$C$10:$AH$10,0),FALSE)</f>
        <v>0</v>
      </c>
      <c r="J119" s="302">
        <f>VLOOKUP($C119,$C$65:$X$82,J$63,FALSE)*$D$89*$A119/8760/1000*VLOOKUP($D119,MMap!$C$10:$AE$93,MATCH("Control Type Weight",MMap!$C$10:$AH$10,0),FALSE)</f>
        <v>0</v>
      </c>
      <c r="K119" s="302">
        <f>VLOOKUP($C119,$C$65:$X$82,K$63,FALSE)*$D$89*$A119/8760/1000*VLOOKUP($D119,MMap!$C$10:$AE$93,MATCH("Control Type Weight",MMap!$C$10:$AH$10,0),FALSE)</f>
        <v>0</v>
      </c>
      <c r="L119" s="302">
        <f>VLOOKUP($C119,$C$65:$X$82,L$63,FALSE)*$D$89*$A119/8760/1000*VLOOKUP($D119,MMap!$C$10:$AE$93,MATCH("Control Type Weight",MMap!$C$10:$AH$10,0),FALSE)</f>
        <v>0</v>
      </c>
      <c r="M119" s="302">
        <f>VLOOKUP($C119,$C$65:$X$82,M$63,FALSE)*$D$89*$A119/8760/1000*VLOOKUP($D119,MMap!$C$10:$AE$93,MATCH("Control Type Weight",MMap!$C$10:$AH$10,0),FALSE)</f>
        <v>0</v>
      </c>
      <c r="N119" s="302">
        <f>VLOOKUP($C119,$C$65:$X$82,N$63,FALSE)*$D$89*$A119/8760/1000*VLOOKUP($D119,MMap!$C$10:$AE$93,MATCH("Control Type Weight",MMap!$C$10:$AH$10,0),FALSE)</f>
        <v>0</v>
      </c>
      <c r="O119" s="302">
        <f>VLOOKUP($C119,$C$65:$X$82,O$63,FALSE)*$D$89*$A119/8760/1000*VLOOKUP($D119,MMap!$C$10:$AE$93,MATCH("Control Type Weight",MMap!$C$10:$AH$10,0),FALSE)</f>
        <v>0</v>
      </c>
      <c r="P119" s="302">
        <f>VLOOKUP($C119,$C$65:$X$82,P$63,FALSE)*$D$89*$A119/8760/1000*VLOOKUP($D119,MMap!$C$10:$AE$93,MATCH("Control Type Weight",MMap!$C$10:$AH$10,0),FALSE)</f>
        <v>0</v>
      </c>
      <c r="Q119" s="302">
        <f>VLOOKUP($C119,$C$65:$X$82,Q$63,FALSE)*$D$89*$A119/8760/1000*VLOOKUP($D119,MMap!$C$10:$AE$93,MATCH("Control Type Weight",MMap!$C$10:$AH$10,0),FALSE)</f>
        <v>0</v>
      </c>
      <c r="R119" s="302">
        <f>VLOOKUP($C119,$C$65:$X$82,R$63,FALSE)*$D$89*$A119/8760/1000*VLOOKUP($D119,MMap!$C$10:$AE$93,MATCH("Control Type Weight",MMap!$C$10:$AH$10,0),FALSE)</f>
        <v>0</v>
      </c>
      <c r="S119" s="302">
        <f>VLOOKUP($C119,$C$65:$X$82,S$63,FALSE)*$D$89*$A119/8760/1000*VLOOKUP($D119,MMap!$C$10:$AE$93,MATCH("Control Type Weight",MMap!$C$10:$AH$10,0),FALSE)</f>
        <v>0</v>
      </c>
      <c r="T119" s="302">
        <f>VLOOKUP($C119,$C$65:$X$82,T$63,FALSE)*$D$89*$A119/8760/1000*VLOOKUP($D119,MMap!$C$10:$AE$93,MATCH("Control Type Weight",MMap!$C$10:$AH$10,0),FALSE)</f>
        <v>0</v>
      </c>
      <c r="U119" s="302">
        <f>VLOOKUP($C119,$C$65:$X$82,U$63,FALSE)*$D$89*$A119/8760/1000*VLOOKUP($D119,MMap!$C$10:$AE$93,MATCH("Control Type Weight",MMap!$C$10:$AH$10,0),FALSE)</f>
        <v>0</v>
      </c>
      <c r="V119" s="302">
        <f>VLOOKUP($C119,$C$65:$X$82,V$63,FALSE)*$D$89*$A119/8760/1000*VLOOKUP($D119,MMap!$C$10:$AE$93,MATCH("Control Type Weight",MMap!$C$10:$AH$10,0),FALSE)</f>
        <v>0</v>
      </c>
      <c r="W119" s="302">
        <f>VLOOKUP($C119,$C$65:$X$82,W$63,FALSE)*$D$89*$A119/8760/1000*VLOOKUP($D119,MMap!$C$10:$AE$93,MATCH("Control Type Weight",MMap!$C$10:$AH$10,0),FALSE)</f>
        <v>0</v>
      </c>
      <c r="X119" s="302">
        <f>VLOOKUP($C119,$C$65:$X$82,X$63,FALSE)*$D$89*$A119/8760/1000*VLOOKUP($D119,MMap!$C$10:$AE$93,MATCH("Control Type Weight",MMap!$C$10:$AH$10,0),FALSE)</f>
        <v>0</v>
      </c>
      <c r="Y119" s="311">
        <f t="shared" si="21"/>
        <v>0</v>
      </c>
    </row>
    <row r="120" spans="1:25" ht="15">
      <c r="A120" s="322">
        <f t="shared" si="18"/>
        <v>0</v>
      </c>
      <c r="B120" s="310">
        <f t="shared" si="19"/>
        <v>9999</v>
      </c>
      <c r="C120" s="321" t="str">
        <f t="shared" si="22"/>
        <v>MiniMart</v>
      </c>
      <c r="D120" t="s">
        <v>845</v>
      </c>
      <c r="E120" s="302">
        <f>VLOOKUP($C120,$C$65:$X$82,E$63,FALSE)*$D$89*$A120/8760/1000*VLOOKUP($D120,MMap!$C$10:$AE$93,MATCH("Control Type Weight",MMap!$C$10:$AH$10,0),FALSE)</f>
        <v>0</v>
      </c>
      <c r="F120" s="302">
        <f>VLOOKUP($C120,$C$65:$X$82,F$63,FALSE)*$D$89*$A120/8760/1000*VLOOKUP($D120,MMap!$C$10:$AE$93,MATCH("Control Type Weight",MMap!$C$10:$AH$10,0),FALSE)</f>
        <v>0</v>
      </c>
      <c r="G120" s="302">
        <f>VLOOKUP($C120,$C$65:$X$82,G$63,FALSE)*$D$89*$A120/8760/1000*VLOOKUP($D120,MMap!$C$10:$AE$93,MATCH("Control Type Weight",MMap!$C$10:$AH$10,0),FALSE)</f>
        <v>0</v>
      </c>
      <c r="H120" s="302">
        <f>VLOOKUP($C120,$C$65:$X$82,H$63,FALSE)*$D$89*$A120/8760/1000*VLOOKUP($D120,MMap!$C$10:$AE$93,MATCH("Control Type Weight",MMap!$C$10:$AH$10,0),FALSE)</f>
        <v>0</v>
      </c>
      <c r="I120" s="302">
        <f>VLOOKUP($C120,$C$65:$X$82,I$63,FALSE)*$D$89*$A120/8760/1000*VLOOKUP($D120,MMap!$C$10:$AE$93,MATCH("Control Type Weight",MMap!$C$10:$AH$10,0),FALSE)</f>
        <v>0</v>
      </c>
      <c r="J120" s="302">
        <f>VLOOKUP($C120,$C$65:$X$82,J$63,FALSE)*$D$89*$A120/8760/1000*VLOOKUP($D120,MMap!$C$10:$AE$93,MATCH("Control Type Weight",MMap!$C$10:$AH$10,0),FALSE)</f>
        <v>0</v>
      </c>
      <c r="K120" s="302">
        <f>VLOOKUP($C120,$C$65:$X$82,K$63,FALSE)*$D$89*$A120/8760/1000*VLOOKUP($D120,MMap!$C$10:$AE$93,MATCH("Control Type Weight",MMap!$C$10:$AH$10,0),FALSE)</f>
        <v>0</v>
      </c>
      <c r="L120" s="302">
        <f>VLOOKUP($C120,$C$65:$X$82,L$63,FALSE)*$D$89*$A120/8760/1000*VLOOKUP($D120,MMap!$C$10:$AE$93,MATCH("Control Type Weight",MMap!$C$10:$AH$10,0),FALSE)</f>
        <v>0</v>
      </c>
      <c r="M120" s="302">
        <f>VLOOKUP($C120,$C$65:$X$82,M$63,FALSE)*$D$89*$A120/8760/1000*VLOOKUP($D120,MMap!$C$10:$AE$93,MATCH("Control Type Weight",MMap!$C$10:$AH$10,0),FALSE)</f>
        <v>0</v>
      </c>
      <c r="N120" s="302">
        <f>VLOOKUP($C120,$C$65:$X$82,N$63,FALSE)*$D$89*$A120/8760/1000*VLOOKUP($D120,MMap!$C$10:$AE$93,MATCH("Control Type Weight",MMap!$C$10:$AH$10,0),FALSE)</f>
        <v>0</v>
      </c>
      <c r="O120" s="302">
        <f>VLOOKUP($C120,$C$65:$X$82,O$63,FALSE)*$D$89*$A120/8760/1000*VLOOKUP($D120,MMap!$C$10:$AE$93,MATCH("Control Type Weight",MMap!$C$10:$AH$10,0),FALSE)</f>
        <v>0</v>
      </c>
      <c r="P120" s="302">
        <f>VLOOKUP($C120,$C$65:$X$82,P$63,FALSE)*$D$89*$A120/8760/1000*VLOOKUP($D120,MMap!$C$10:$AE$93,MATCH("Control Type Weight",MMap!$C$10:$AH$10,0),FALSE)</f>
        <v>0</v>
      </c>
      <c r="Q120" s="302">
        <f>VLOOKUP($C120,$C$65:$X$82,Q$63,FALSE)*$D$89*$A120/8760/1000*VLOOKUP($D120,MMap!$C$10:$AE$93,MATCH("Control Type Weight",MMap!$C$10:$AH$10,0),FALSE)</f>
        <v>0</v>
      </c>
      <c r="R120" s="302">
        <f>VLOOKUP($C120,$C$65:$X$82,R$63,FALSE)*$D$89*$A120/8760/1000*VLOOKUP($D120,MMap!$C$10:$AE$93,MATCH("Control Type Weight",MMap!$C$10:$AH$10,0),FALSE)</f>
        <v>0</v>
      </c>
      <c r="S120" s="302">
        <f>VLOOKUP($C120,$C$65:$X$82,S$63,FALSE)*$D$89*$A120/8760/1000*VLOOKUP($D120,MMap!$C$10:$AE$93,MATCH("Control Type Weight",MMap!$C$10:$AH$10,0),FALSE)</f>
        <v>0</v>
      </c>
      <c r="T120" s="302">
        <f>VLOOKUP($C120,$C$65:$X$82,T$63,FALSE)*$D$89*$A120/8760/1000*VLOOKUP($D120,MMap!$C$10:$AE$93,MATCH("Control Type Weight",MMap!$C$10:$AH$10,0),FALSE)</f>
        <v>0</v>
      </c>
      <c r="U120" s="302">
        <f>VLOOKUP($C120,$C$65:$X$82,U$63,FALSE)*$D$89*$A120/8760/1000*VLOOKUP($D120,MMap!$C$10:$AE$93,MATCH("Control Type Weight",MMap!$C$10:$AH$10,0),FALSE)</f>
        <v>0</v>
      </c>
      <c r="V120" s="302">
        <f>VLOOKUP($C120,$C$65:$X$82,V$63,FALSE)*$D$89*$A120/8760/1000*VLOOKUP($D120,MMap!$C$10:$AE$93,MATCH("Control Type Weight",MMap!$C$10:$AH$10,0),FALSE)</f>
        <v>0</v>
      </c>
      <c r="W120" s="302">
        <f>VLOOKUP($C120,$C$65:$X$82,W$63,FALSE)*$D$89*$A120/8760/1000*VLOOKUP($D120,MMap!$C$10:$AE$93,MATCH("Control Type Weight",MMap!$C$10:$AH$10,0),FALSE)</f>
        <v>0</v>
      </c>
      <c r="X120" s="302">
        <f>VLOOKUP($C120,$C$65:$X$82,X$63,FALSE)*$D$89*$A120/8760/1000*VLOOKUP($D120,MMap!$C$10:$AE$93,MATCH("Control Type Weight",MMap!$C$10:$AH$10,0),FALSE)</f>
        <v>0</v>
      </c>
      <c r="Y120" s="311">
        <f t="shared" si="21"/>
        <v>0</v>
      </c>
    </row>
    <row r="121" spans="1:25" ht="15">
      <c r="A121" s="322">
        <f t="shared" si="18"/>
        <v>0</v>
      </c>
      <c r="B121" s="310">
        <f t="shared" si="19"/>
        <v>9999</v>
      </c>
      <c r="C121" s="321" t="str">
        <f t="shared" si="22"/>
        <v>Restaurant</v>
      </c>
      <c r="D121" t="s">
        <v>846</v>
      </c>
      <c r="E121" s="302">
        <f>VLOOKUP($C121,$C$65:$X$82,E$63,FALSE)*$D$89*$A121/8760/1000*VLOOKUP($D121,MMap!$C$10:$AE$93,MATCH("Control Type Weight",MMap!$C$10:$AH$10,0),FALSE)</f>
        <v>0</v>
      </c>
      <c r="F121" s="302">
        <f>VLOOKUP($C121,$C$65:$X$82,F$63,FALSE)*$D$89*$A121/8760/1000*VLOOKUP($D121,MMap!$C$10:$AE$93,MATCH("Control Type Weight",MMap!$C$10:$AH$10,0),FALSE)</f>
        <v>0</v>
      </c>
      <c r="G121" s="302">
        <f>VLOOKUP($C121,$C$65:$X$82,G$63,FALSE)*$D$89*$A121/8760/1000*VLOOKUP($D121,MMap!$C$10:$AE$93,MATCH("Control Type Weight",MMap!$C$10:$AH$10,0),FALSE)</f>
        <v>0</v>
      </c>
      <c r="H121" s="302">
        <f>VLOOKUP($C121,$C$65:$X$82,H$63,FALSE)*$D$89*$A121/8760/1000*VLOOKUP($D121,MMap!$C$10:$AE$93,MATCH("Control Type Weight",MMap!$C$10:$AH$10,0),FALSE)</f>
        <v>0</v>
      </c>
      <c r="I121" s="302">
        <f>VLOOKUP($C121,$C$65:$X$82,I$63,FALSE)*$D$89*$A121/8760/1000*VLOOKUP($D121,MMap!$C$10:$AE$93,MATCH("Control Type Weight",MMap!$C$10:$AH$10,0),FALSE)</f>
        <v>0</v>
      </c>
      <c r="J121" s="302">
        <f>VLOOKUP($C121,$C$65:$X$82,J$63,FALSE)*$D$89*$A121/8760/1000*VLOOKUP($D121,MMap!$C$10:$AE$93,MATCH("Control Type Weight",MMap!$C$10:$AH$10,0),FALSE)</f>
        <v>0</v>
      </c>
      <c r="K121" s="302">
        <f>VLOOKUP($C121,$C$65:$X$82,K$63,FALSE)*$D$89*$A121/8760/1000*VLOOKUP($D121,MMap!$C$10:$AE$93,MATCH("Control Type Weight",MMap!$C$10:$AH$10,0),FALSE)</f>
        <v>0</v>
      </c>
      <c r="L121" s="302">
        <f>VLOOKUP($C121,$C$65:$X$82,L$63,FALSE)*$D$89*$A121/8760/1000*VLOOKUP($D121,MMap!$C$10:$AE$93,MATCH("Control Type Weight",MMap!$C$10:$AH$10,0),FALSE)</f>
        <v>0</v>
      </c>
      <c r="M121" s="302">
        <f>VLOOKUP($C121,$C$65:$X$82,M$63,FALSE)*$D$89*$A121/8760/1000*VLOOKUP($D121,MMap!$C$10:$AE$93,MATCH("Control Type Weight",MMap!$C$10:$AH$10,0),FALSE)</f>
        <v>0</v>
      </c>
      <c r="N121" s="302">
        <f>VLOOKUP($C121,$C$65:$X$82,N$63,FALSE)*$D$89*$A121/8760/1000*VLOOKUP($D121,MMap!$C$10:$AE$93,MATCH("Control Type Weight",MMap!$C$10:$AH$10,0),FALSE)</f>
        <v>0</v>
      </c>
      <c r="O121" s="302">
        <f>VLOOKUP($C121,$C$65:$X$82,O$63,FALSE)*$D$89*$A121/8760/1000*VLOOKUP($D121,MMap!$C$10:$AE$93,MATCH("Control Type Weight",MMap!$C$10:$AH$10,0),FALSE)</f>
        <v>0</v>
      </c>
      <c r="P121" s="302">
        <f>VLOOKUP($C121,$C$65:$X$82,P$63,FALSE)*$D$89*$A121/8760/1000*VLOOKUP($D121,MMap!$C$10:$AE$93,MATCH("Control Type Weight",MMap!$C$10:$AH$10,0),FALSE)</f>
        <v>0</v>
      </c>
      <c r="Q121" s="302">
        <f>VLOOKUP($C121,$C$65:$X$82,Q$63,FALSE)*$D$89*$A121/8760/1000*VLOOKUP($D121,MMap!$C$10:$AE$93,MATCH("Control Type Weight",MMap!$C$10:$AH$10,0),FALSE)</f>
        <v>0</v>
      </c>
      <c r="R121" s="302">
        <f>VLOOKUP($C121,$C$65:$X$82,R$63,FALSE)*$D$89*$A121/8760/1000*VLOOKUP($D121,MMap!$C$10:$AE$93,MATCH("Control Type Weight",MMap!$C$10:$AH$10,0),FALSE)</f>
        <v>0</v>
      </c>
      <c r="S121" s="302">
        <f>VLOOKUP($C121,$C$65:$X$82,S$63,FALSE)*$D$89*$A121/8760/1000*VLOOKUP($D121,MMap!$C$10:$AE$93,MATCH("Control Type Weight",MMap!$C$10:$AH$10,0),FALSE)</f>
        <v>0</v>
      </c>
      <c r="T121" s="302">
        <f>VLOOKUP($C121,$C$65:$X$82,T$63,FALSE)*$D$89*$A121/8760/1000*VLOOKUP($D121,MMap!$C$10:$AE$93,MATCH("Control Type Weight",MMap!$C$10:$AH$10,0),FALSE)</f>
        <v>0</v>
      </c>
      <c r="U121" s="302">
        <f>VLOOKUP($C121,$C$65:$X$82,U$63,FALSE)*$D$89*$A121/8760/1000*VLOOKUP($D121,MMap!$C$10:$AE$93,MATCH("Control Type Weight",MMap!$C$10:$AH$10,0),FALSE)</f>
        <v>0</v>
      </c>
      <c r="V121" s="302">
        <f>VLOOKUP($C121,$C$65:$X$82,V$63,FALSE)*$D$89*$A121/8760/1000*VLOOKUP($D121,MMap!$C$10:$AE$93,MATCH("Control Type Weight",MMap!$C$10:$AH$10,0),FALSE)</f>
        <v>0</v>
      </c>
      <c r="W121" s="302">
        <f>VLOOKUP($C121,$C$65:$X$82,W$63,FALSE)*$D$89*$A121/8760/1000*VLOOKUP($D121,MMap!$C$10:$AE$93,MATCH("Control Type Weight",MMap!$C$10:$AH$10,0),FALSE)</f>
        <v>0</v>
      </c>
      <c r="X121" s="302">
        <f>VLOOKUP($C121,$C$65:$X$82,X$63,FALSE)*$D$89*$A121/8760/1000*VLOOKUP($D121,MMap!$C$10:$AE$93,MATCH("Control Type Weight",MMap!$C$10:$AH$10,0),FALSE)</f>
        <v>0</v>
      </c>
      <c r="Y121" s="311">
        <f t="shared" si="21"/>
        <v>0</v>
      </c>
    </row>
    <row r="122" spans="1:25" ht="15">
      <c r="A122" s="322">
        <f t="shared" si="18"/>
        <v>0</v>
      </c>
      <c r="B122" s="310">
        <f t="shared" si="19"/>
        <v>9999</v>
      </c>
      <c r="C122" s="321" t="str">
        <f t="shared" si="22"/>
        <v>Lodging</v>
      </c>
      <c r="D122" t="s">
        <v>847</v>
      </c>
      <c r="E122" s="302">
        <f>VLOOKUP($C122,$C$65:$X$82,E$63,FALSE)*$D$89*$A122/8760/1000*VLOOKUP($D122,MMap!$C$10:$AE$93,MATCH("Control Type Weight",MMap!$C$10:$AH$10,0),FALSE)</f>
        <v>0</v>
      </c>
      <c r="F122" s="302">
        <f>VLOOKUP($C122,$C$65:$X$82,F$63,FALSE)*$D$89*$A122/8760/1000*VLOOKUP($D122,MMap!$C$10:$AE$93,MATCH("Control Type Weight",MMap!$C$10:$AH$10,0),FALSE)</f>
        <v>0</v>
      </c>
      <c r="G122" s="302">
        <f>VLOOKUP($C122,$C$65:$X$82,G$63,FALSE)*$D$89*$A122/8760/1000*VLOOKUP($D122,MMap!$C$10:$AE$93,MATCH("Control Type Weight",MMap!$C$10:$AH$10,0),FALSE)</f>
        <v>0</v>
      </c>
      <c r="H122" s="302">
        <f>VLOOKUP($C122,$C$65:$X$82,H$63,FALSE)*$D$89*$A122/8760/1000*VLOOKUP($D122,MMap!$C$10:$AE$93,MATCH("Control Type Weight",MMap!$C$10:$AH$10,0),FALSE)</f>
        <v>0</v>
      </c>
      <c r="I122" s="302">
        <f>VLOOKUP($C122,$C$65:$X$82,I$63,FALSE)*$D$89*$A122/8760/1000*VLOOKUP($D122,MMap!$C$10:$AE$93,MATCH("Control Type Weight",MMap!$C$10:$AH$10,0),FALSE)</f>
        <v>0</v>
      </c>
      <c r="J122" s="302">
        <f>VLOOKUP($C122,$C$65:$X$82,J$63,FALSE)*$D$89*$A122/8760/1000*VLOOKUP($D122,MMap!$C$10:$AE$93,MATCH("Control Type Weight",MMap!$C$10:$AH$10,0),FALSE)</f>
        <v>0</v>
      </c>
      <c r="K122" s="302">
        <f>VLOOKUP($C122,$C$65:$X$82,K$63,FALSE)*$D$89*$A122/8760/1000*VLOOKUP($D122,MMap!$C$10:$AE$93,MATCH("Control Type Weight",MMap!$C$10:$AH$10,0),FALSE)</f>
        <v>0</v>
      </c>
      <c r="L122" s="302">
        <f>VLOOKUP($C122,$C$65:$X$82,L$63,FALSE)*$D$89*$A122/8760/1000*VLOOKUP($D122,MMap!$C$10:$AE$93,MATCH("Control Type Weight",MMap!$C$10:$AH$10,0),FALSE)</f>
        <v>0</v>
      </c>
      <c r="M122" s="302">
        <f>VLOOKUP($C122,$C$65:$X$82,M$63,FALSE)*$D$89*$A122/8760/1000*VLOOKUP($D122,MMap!$C$10:$AE$93,MATCH("Control Type Weight",MMap!$C$10:$AH$10,0),FALSE)</f>
        <v>0</v>
      </c>
      <c r="N122" s="302">
        <f>VLOOKUP($C122,$C$65:$X$82,N$63,FALSE)*$D$89*$A122/8760/1000*VLOOKUP($D122,MMap!$C$10:$AE$93,MATCH("Control Type Weight",MMap!$C$10:$AH$10,0),FALSE)</f>
        <v>0</v>
      </c>
      <c r="O122" s="302">
        <f>VLOOKUP($C122,$C$65:$X$82,O$63,FALSE)*$D$89*$A122/8760/1000*VLOOKUP($D122,MMap!$C$10:$AE$93,MATCH("Control Type Weight",MMap!$C$10:$AH$10,0),FALSE)</f>
        <v>0</v>
      </c>
      <c r="P122" s="302">
        <f>VLOOKUP($C122,$C$65:$X$82,P$63,FALSE)*$D$89*$A122/8760/1000*VLOOKUP($D122,MMap!$C$10:$AE$93,MATCH("Control Type Weight",MMap!$C$10:$AH$10,0),FALSE)</f>
        <v>0</v>
      </c>
      <c r="Q122" s="302">
        <f>VLOOKUP($C122,$C$65:$X$82,Q$63,FALSE)*$D$89*$A122/8760/1000*VLOOKUP($D122,MMap!$C$10:$AE$93,MATCH("Control Type Weight",MMap!$C$10:$AH$10,0),FALSE)</f>
        <v>0</v>
      </c>
      <c r="R122" s="302">
        <f>VLOOKUP($C122,$C$65:$X$82,R$63,FALSE)*$D$89*$A122/8760/1000*VLOOKUP($D122,MMap!$C$10:$AE$93,MATCH("Control Type Weight",MMap!$C$10:$AH$10,0),FALSE)</f>
        <v>0</v>
      </c>
      <c r="S122" s="302">
        <f>VLOOKUP($C122,$C$65:$X$82,S$63,FALSE)*$D$89*$A122/8760/1000*VLOOKUP($D122,MMap!$C$10:$AE$93,MATCH("Control Type Weight",MMap!$C$10:$AH$10,0),FALSE)</f>
        <v>0</v>
      </c>
      <c r="T122" s="302">
        <f>VLOOKUP($C122,$C$65:$X$82,T$63,FALSE)*$D$89*$A122/8760/1000*VLOOKUP($D122,MMap!$C$10:$AE$93,MATCH("Control Type Weight",MMap!$C$10:$AH$10,0),FALSE)</f>
        <v>0</v>
      </c>
      <c r="U122" s="302">
        <f>VLOOKUP($C122,$C$65:$X$82,U$63,FALSE)*$D$89*$A122/8760/1000*VLOOKUP($D122,MMap!$C$10:$AE$93,MATCH("Control Type Weight",MMap!$C$10:$AH$10,0),FALSE)</f>
        <v>0</v>
      </c>
      <c r="V122" s="302">
        <f>VLOOKUP($C122,$C$65:$X$82,V$63,FALSE)*$D$89*$A122/8760/1000*VLOOKUP($D122,MMap!$C$10:$AE$93,MATCH("Control Type Weight",MMap!$C$10:$AH$10,0),FALSE)</f>
        <v>0</v>
      </c>
      <c r="W122" s="302">
        <f>VLOOKUP($C122,$C$65:$X$82,W$63,FALSE)*$D$89*$A122/8760/1000*VLOOKUP($D122,MMap!$C$10:$AE$93,MATCH("Control Type Weight",MMap!$C$10:$AH$10,0),FALSE)</f>
        <v>0</v>
      </c>
      <c r="X122" s="302">
        <f>VLOOKUP($C122,$C$65:$X$82,X$63,FALSE)*$D$89*$A122/8760/1000*VLOOKUP($D122,MMap!$C$10:$AE$93,MATCH("Control Type Weight",MMap!$C$10:$AH$10,0),FALSE)</f>
        <v>0</v>
      </c>
      <c r="Y122" s="311">
        <f t="shared" si="21"/>
        <v>0</v>
      </c>
    </row>
    <row r="123" spans="1:25" ht="15">
      <c r="A123" s="322">
        <f t="shared" si="18"/>
        <v>0</v>
      </c>
      <c r="B123" s="310">
        <f t="shared" si="19"/>
        <v>9999</v>
      </c>
      <c r="C123" s="321" t="str">
        <f t="shared" si="22"/>
        <v>Hospital</v>
      </c>
      <c r="D123" t="s">
        <v>848</v>
      </c>
      <c r="E123" s="302">
        <f>VLOOKUP($C123,$C$65:$X$82,E$63,FALSE)*$D$89*$A123/8760/1000*VLOOKUP($D123,MMap!$C$10:$AE$93,MATCH("Control Type Weight",MMap!$C$10:$AH$10,0),FALSE)</f>
        <v>0</v>
      </c>
      <c r="F123" s="302">
        <f>VLOOKUP($C123,$C$65:$X$82,F$63,FALSE)*$D$89*$A123/8760/1000*VLOOKUP($D123,MMap!$C$10:$AE$93,MATCH("Control Type Weight",MMap!$C$10:$AH$10,0),FALSE)</f>
        <v>0</v>
      </c>
      <c r="G123" s="302">
        <f>VLOOKUP($C123,$C$65:$X$82,G$63,FALSE)*$D$89*$A123/8760/1000*VLOOKUP($D123,MMap!$C$10:$AE$93,MATCH("Control Type Weight",MMap!$C$10:$AH$10,0),FALSE)</f>
        <v>0</v>
      </c>
      <c r="H123" s="302">
        <f>VLOOKUP($C123,$C$65:$X$82,H$63,FALSE)*$D$89*$A123/8760/1000*VLOOKUP($D123,MMap!$C$10:$AE$93,MATCH("Control Type Weight",MMap!$C$10:$AH$10,0),FALSE)</f>
        <v>0</v>
      </c>
      <c r="I123" s="302">
        <f>VLOOKUP($C123,$C$65:$X$82,I$63,FALSE)*$D$89*$A123/8760/1000*VLOOKUP($D123,MMap!$C$10:$AE$93,MATCH("Control Type Weight",MMap!$C$10:$AH$10,0),FALSE)</f>
        <v>0</v>
      </c>
      <c r="J123" s="302">
        <f>VLOOKUP($C123,$C$65:$X$82,J$63,FALSE)*$D$89*$A123/8760/1000*VLOOKUP($D123,MMap!$C$10:$AE$93,MATCH("Control Type Weight",MMap!$C$10:$AH$10,0),FALSE)</f>
        <v>0</v>
      </c>
      <c r="K123" s="302">
        <f>VLOOKUP($C123,$C$65:$X$82,K$63,FALSE)*$D$89*$A123/8760/1000*VLOOKUP($D123,MMap!$C$10:$AE$93,MATCH("Control Type Weight",MMap!$C$10:$AH$10,0),FALSE)</f>
        <v>0</v>
      </c>
      <c r="L123" s="302">
        <f>VLOOKUP($C123,$C$65:$X$82,L$63,FALSE)*$D$89*$A123/8760/1000*VLOOKUP($D123,MMap!$C$10:$AE$93,MATCH("Control Type Weight",MMap!$C$10:$AH$10,0),FALSE)</f>
        <v>0</v>
      </c>
      <c r="M123" s="302">
        <f>VLOOKUP($C123,$C$65:$X$82,M$63,FALSE)*$D$89*$A123/8760/1000*VLOOKUP($D123,MMap!$C$10:$AE$93,MATCH("Control Type Weight",MMap!$C$10:$AH$10,0),FALSE)</f>
        <v>0</v>
      </c>
      <c r="N123" s="302">
        <f>VLOOKUP($C123,$C$65:$X$82,N$63,FALSE)*$D$89*$A123/8760/1000*VLOOKUP($D123,MMap!$C$10:$AE$93,MATCH("Control Type Weight",MMap!$C$10:$AH$10,0),FALSE)</f>
        <v>0</v>
      </c>
      <c r="O123" s="302">
        <f>VLOOKUP($C123,$C$65:$X$82,O$63,FALSE)*$D$89*$A123/8760/1000*VLOOKUP($D123,MMap!$C$10:$AE$93,MATCH("Control Type Weight",MMap!$C$10:$AH$10,0),FALSE)</f>
        <v>0</v>
      </c>
      <c r="P123" s="302">
        <f>VLOOKUP($C123,$C$65:$X$82,P$63,FALSE)*$D$89*$A123/8760/1000*VLOOKUP($D123,MMap!$C$10:$AE$93,MATCH("Control Type Weight",MMap!$C$10:$AH$10,0),FALSE)</f>
        <v>0</v>
      </c>
      <c r="Q123" s="302">
        <f>VLOOKUP($C123,$C$65:$X$82,Q$63,FALSE)*$D$89*$A123/8760/1000*VLOOKUP($D123,MMap!$C$10:$AE$93,MATCH("Control Type Weight",MMap!$C$10:$AH$10,0),FALSE)</f>
        <v>0</v>
      </c>
      <c r="R123" s="302">
        <f>VLOOKUP($C123,$C$65:$X$82,R$63,FALSE)*$D$89*$A123/8760/1000*VLOOKUP($D123,MMap!$C$10:$AE$93,MATCH("Control Type Weight",MMap!$C$10:$AH$10,0),FALSE)</f>
        <v>0</v>
      </c>
      <c r="S123" s="302">
        <f>VLOOKUP($C123,$C$65:$X$82,S$63,FALSE)*$D$89*$A123/8760/1000*VLOOKUP($D123,MMap!$C$10:$AE$93,MATCH("Control Type Weight",MMap!$C$10:$AH$10,0),FALSE)</f>
        <v>0</v>
      </c>
      <c r="T123" s="302">
        <f>VLOOKUP($C123,$C$65:$X$82,T$63,FALSE)*$D$89*$A123/8760/1000*VLOOKUP($D123,MMap!$C$10:$AE$93,MATCH("Control Type Weight",MMap!$C$10:$AH$10,0),FALSE)</f>
        <v>0</v>
      </c>
      <c r="U123" s="302">
        <f>VLOOKUP($C123,$C$65:$X$82,U$63,FALSE)*$D$89*$A123/8760/1000*VLOOKUP($D123,MMap!$C$10:$AE$93,MATCH("Control Type Weight",MMap!$C$10:$AH$10,0),FALSE)</f>
        <v>0</v>
      </c>
      <c r="V123" s="302">
        <f>VLOOKUP($C123,$C$65:$X$82,V$63,FALSE)*$D$89*$A123/8760/1000*VLOOKUP($D123,MMap!$C$10:$AE$93,MATCH("Control Type Weight",MMap!$C$10:$AH$10,0),FALSE)</f>
        <v>0</v>
      </c>
      <c r="W123" s="302">
        <f>VLOOKUP($C123,$C$65:$X$82,W$63,FALSE)*$D$89*$A123/8760/1000*VLOOKUP($D123,MMap!$C$10:$AE$93,MATCH("Control Type Weight",MMap!$C$10:$AH$10,0),FALSE)</f>
        <v>0</v>
      </c>
      <c r="X123" s="302">
        <f>VLOOKUP($C123,$C$65:$X$82,X$63,FALSE)*$D$89*$A123/8760/1000*VLOOKUP($D123,MMap!$C$10:$AE$93,MATCH("Control Type Weight",MMap!$C$10:$AH$10,0),FALSE)</f>
        <v>0</v>
      </c>
      <c r="Y123" s="311">
        <f t="shared" si="21"/>
        <v>0</v>
      </c>
    </row>
    <row r="124" spans="1:25" ht="15">
      <c r="A124" s="322">
        <f t="shared" si="18"/>
        <v>0</v>
      </c>
      <c r="B124" s="310">
        <f t="shared" si="19"/>
        <v>9999</v>
      </c>
      <c r="C124" s="321" t="str">
        <f t="shared" si="22"/>
        <v>Residential Care</v>
      </c>
      <c r="D124" t="s">
        <v>849</v>
      </c>
      <c r="E124" s="302">
        <f>VLOOKUP($C124,$C$65:$X$82,E$63,FALSE)*$D$89*$A124/8760/1000*VLOOKUP($D124,MMap!$C$10:$AE$93,MATCH("Control Type Weight",MMap!$C$10:$AH$10,0),FALSE)</f>
        <v>0</v>
      </c>
      <c r="F124" s="302">
        <f>VLOOKUP($C124,$C$65:$X$82,F$63,FALSE)*$D$89*$A124/8760/1000*VLOOKUP($D124,MMap!$C$10:$AE$93,MATCH("Control Type Weight",MMap!$C$10:$AH$10,0),FALSE)</f>
        <v>0</v>
      </c>
      <c r="G124" s="302">
        <f>VLOOKUP($C124,$C$65:$X$82,G$63,FALSE)*$D$89*$A124/8760/1000*VLOOKUP($D124,MMap!$C$10:$AE$93,MATCH("Control Type Weight",MMap!$C$10:$AH$10,0),FALSE)</f>
        <v>0</v>
      </c>
      <c r="H124" s="302">
        <f>VLOOKUP($C124,$C$65:$X$82,H$63,FALSE)*$D$89*$A124/8760/1000*VLOOKUP($D124,MMap!$C$10:$AE$93,MATCH("Control Type Weight",MMap!$C$10:$AH$10,0),FALSE)</f>
        <v>0</v>
      </c>
      <c r="I124" s="302">
        <f>VLOOKUP($C124,$C$65:$X$82,I$63,FALSE)*$D$89*$A124/8760/1000*VLOOKUP($D124,MMap!$C$10:$AE$93,MATCH("Control Type Weight",MMap!$C$10:$AH$10,0),FALSE)</f>
        <v>0</v>
      </c>
      <c r="J124" s="302">
        <f>VLOOKUP($C124,$C$65:$X$82,J$63,FALSE)*$D$89*$A124/8760/1000*VLOOKUP($D124,MMap!$C$10:$AE$93,MATCH("Control Type Weight",MMap!$C$10:$AH$10,0),FALSE)</f>
        <v>0</v>
      </c>
      <c r="K124" s="302">
        <f>VLOOKUP($C124,$C$65:$X$82,K$63,FALSE)*$D$89*$A124/8760/1000*VLOOKUP($D124,MMap!$C$10:$AE$93,MATCH("Control Type Weight",MMap!$C$10:$AH$10,0),FALSE)</f>
        <v>0</v>
      </c>
      <c r="L124" s="302">
        <f>VLOOKUP($C124,$C$65:$X$82,L$63,FALSE)*$D$89*$A124/8760/1000*VLOOKUP($D124,MMap!$C$10:$AE$93,MATCH("Control Type Weight",MMap!$C$10:$AH$10,0),FALSE)</f>
        <v>0</v>
      </c>
      <c r="M124" s="302">
        <f>VLOOKUP($C124,$C$65:$X$82,M$63,FALSE)*$D$89*$A124/8760/1000*VLOOKUP($D124,MMap!$C$10:$AE$93,MATCH("Control Type Weight",MMap!$C$10:$AH$10,0),FALSE)</f>
        <v>0</v>
      </c>
      <c r="N124" s="302">
        <f>VLOOKUP($C124,$C$65:$X$82,N$63,FALSE)*$D$89*$A124/8760/1000*VLOOKUP($D124,MMap!$C$10:$AE$93,MATCH("Control Type Weight",MMap!$C$10:$AH$10,0),FALSE)</f>
        <v>0</v>
      </c>
      <c r="O124" s="302">
        <f>VLOOKUP($C124,$C$65:$X$82,O$63,FALSE)*$D$89*$A124/8760/1000*VLOOKUP($D124,MMap!$C$10:$AE$93,MATCH("Control Type Weight",MMap!$C$10:$AH$10,0),FALSE)</f>
        <v>0</v>
      </c>
      <c r="P124" s="302">
        <f>VLOOKUP($C124,$C$65:$X$82,P$63,FALSE)*$D$89*$A124/8760/1000*VLOOKUP($D124,MMap!$C$10:$AE$93,MATCH("Control Type Weight",MMap!$C$10:$AH$10,0),FALSE)</f>
        <v>0</v>
      </c>
      <c r="Q124" s="302">
        <f>VLOOKUP($C124,$C$65:$X$82,Q$63,FALSE)*$D$89*$A124/8760/1000*VLOOKUP($D124,MMap!$C$10:$AE$93,MATCH("Control Type Weight",MMap!$C$10:$AH$10,0),FALSE)</f>
        <v>0</v>
      </c>
      <c r="R124" s="302">
        <f>VLOOKUP($C124,$C$65:$X$82,R$63,FALSE)*$D$89*$A124/8760/1000*VLOOKUP($D124,MMap!$C$10:$AE$93,MATCH("Control Type Weight",MMap!$C$10:$AH$10,0),FALSE)</f>
        <v>0</v>
      </c>
      <c r="S124" s="302">
        <f>VLOOKUP($C124,$C$65:$X$82,S$63,FALSE)*$D$89*$A124/8760/1000*VLOOKUP($D124,MMap!$C$10:$AE$93,MATCH("Control Type Weight",MMap!$C$10:$AH$10,0),FALSE)</f>
        <v>0</v>
      </c>
      <c r="T124" s="302">
        <f>VLOOKUP($C124,$C$65:$X$82,T$63,FALSE)*$D$89*$A124/8760/1000*VLOOKUP($D124,MMap!$C$10:$AE$93,MATCH("Control Type Weight",MMap!$C$10:$AH$10,0),FALSE)</f>
        <v>0</v>
      </c>
      <c r="U124" s="302">
        <f>VLOOKUP($C124,$C$65:$X$82,U$63,FALSE)*$D$89*$A124/8760/1000*VLOOKUP($D124,MMap!$C$10:$AE$93,MATCH("Control Type Weight",MMap!$C$10:$AH$10,0),FALSE)</f>
        <v>0</v>
      </c>
      <c r="V124" s="302">
        <f>VLOOKUP($C124,$C$65:$X$82,V$63,FALSE)*$D$89*$A124/8760/1000*VLOOKUP($D124,MMap!$C$10:$AE$93,MATCH("Control Type Weight",MMap!$C$10:$AH$10,0),FALSE)</f>
        <v>0</v>
      </c>
      <c r="W124" s="302">
        <f>VLOOKUP($C124,$C$65:$X$82,W$63,FALSE)*$D$89*$A124/8760/1000*VLOOKUP($D124,MMap!$C$10:$AE$93,MATCH("Control Type Weight",MMap!$C$10:$AH$10,0),FALSE)</f>
        <v>0</v>
      </c>
      <c r="X124" s="302">
        <f>VLOOKUP($C124,$C$65:$X$82,X$63,FALSE)*$D$89*$A124/8760/1000*VLOOKUP($D124,MMap!$C$10:$AE$93,MATCH("Control Type Weight",MMap!$C$10:$AH$10,0),FALSE)</f>
        <v>0</v>
      </c>
      <c r="Y124" s="311">
        <f t="shared" si="21"/>
        <v>0</v>
      </c>
    </row>
    <row r="125" spans="1:25" ht="15">
      <c r="A125" s="322">
        <f t="shared" si="18"/>
        <v>0</v>
      </c>
      <c r="B125" s="310">
        <f t="shared" si="19"/>
        <v>9999</v>
      </c>
      <c r="C125" s="321" t="str">
        <f t="shared" si="22"/>
        <v>Assembly</v>
      </c>
      <c r="D125" t="s">
        <v>850</v>
      </c>
      <c r="E125" s="302">
        <f>VLOOKUP($C125,$C$65:$X$82,E$63,FALSE)*$D$89*$A125/8760/1000*VLOOKUP($D125,MMap!$C$10:$AE$93,MATCH("Control Type Weight",MMap!$C$10:$AH$10,0),FALSE)</f>
        <v>0</v>
      </c>
      <c r="F125" s="302">
        <f>VLOOKUP($C125,$C$65:$X$82,F$63,FALSE)*$D$89*$A125/8760/1000*VLOOKUP($D125,MMap!$C$10:$AE$93,MATCH("Control Type Weight",MMap!$C$10:$AH$10,0),FALSE)</f>
        <v>0</v>
      </c>
      <c r="G125" s="302">
        <f>VLOOKUP($C125,$C$65:$X$82,G$63,FALSE)*$D$89*$A125/8760/1000*VLOOKUP($D125,MMap!$C$10:$AE$93,MATCH("Control Type Weight",MMap!$C$10:$AH$10,0),FALSE)</f>
        <v>0</v>
      </c>
      <c r="H125" s="302">
        <f>VLOOKUP($C125,$C$65:$X$82,H$63,FALSE)*$D$89*$A125/8760/1000*VLOOKUP($D125,MMap!$C$10:$AE$93,MATCH("Control Type Weight",MMap!$C$10:$AH$10,0),FALSE)</f>
        <v>0</v>
      </c>
      <c r="I125" s="302">
        <f>VLOOKUP($C125,$C$65:$X$82,I$63,FALSE)*$D$89*$A125/8760/1000*VLOOKUP($D125,MMap!$C$10:$AE$93,MATCH("Control Type Weight",MMap!$C$10:$AH$10,0),FALSE)</f>
        <v>0</v>
      </c>
      <c r="J125" s="302">
        <f>VLOOKUP($C125,$C$65:$X$82,J$63,FALSE)*$D$89*$A125/8760/1000*VLOOKUP($D125,MMap!$C$10:$AE$93,MATCH("Control Type Weight",MMap!$C$10:$AH$10,0),FALSE)</f>
        <v>0</v>
      </c>
      <c r="K125" s="302">
        <f>VLOOKUP($C125,$C$65:$X$82,K$63,FALSE)*$D$89*$A125/8760/1000*VLOOKUP($D125,MMap!$C$10:$AE$93,MATCH("Control Type Weight",MMap!$C$10:$AH$10,0),FALSE)</f>
        <v>0</v>
      </c>
      <c r="L125" s="302">
        <f>VLOOKUP($C125,$C$65:$X$82,L$63,FALSE)*$D$89*$A125/8760/1000*VLOOKUP($D125,MMap!$C$10:$AE$93,MATCH("Control Type Weight",MMap!$C$10:$AH$10,0),FALSE)</f>
        <v>0</v>
      </c>
      <c r="M125" s="302">
        <f>VLOOKUP($C125,$C$65:$X$82,M$63,FALSE)*$D$89*$A125/8760/1000*VLOOKUP($D125,MMap!$C$10:$AE$93,MATCH("Control Type Weight",MMap!$C$10:$AH$10,0),FALSE)</f>
        <v>0</v>
      </c>
      <c r="N125" s="302">
        <f>VLOOKUP($C125,$C$65:$X$82,N$63,FALSE)*$D$89*$A125/8760/1000*VLOOKUP($D125,MMap!$C$10:$AE$93,MATCH("Control Type Weight",MMap!$C$10:$AH$10,0),FALSE)</f>
        <v>0</v>
      </c>
      <c r="O125" s="302">
        <f>VLOOKUP($C125,$C$65:$X$82,O$63,FALSE)*$D$89*$A125/8760/1000*VLOOKUP($D125,MMap!$C$10:$AE$93,MATCH("Control Type Weight",MMap!$C$10:$AH$10,0),FALSE)</f>
        <v>0</v>
      </c>
      <c r="P125" s="302">
        <f>VLOOKUP($C125,$C$65:$X$82,P$63,FALSE)*$D$89*$A125/8760/1000*VLOOKUP($D125,MMap!$C$10:$AE$93,MATCH("Control Type Weight",MMap!$C$10:$AH$10,0),FALSE)</f>
        <v>0</v>
      </c>
      <c r="Q125" s="302">
        <f>VLOOKUP($C125,$C$65:$X$82,Q$63,FALSE)*$D$89*$A125/8760/1000*VLOOKUP($D125,MMap!$C$10:$AE$93,MATCH("Control Type Weight",MMap!$C$10:$AH$10,0),FALSE)</f>
        <v>0</v>
      </c>
      <c r="R125" s="302">
        <f>VLOOKUP($C125,$C$65:$X$82,R$63,FALSE)*$D$89*$A125/8760/1000*VLOOKUP($D125,MMap!$C$10:$AE$93,MATCH("Control Type Weight",MMap!$C$10:$AH$10,0),FALSE)</f>
        <v>0</v>
      </c>
      <c r="S125" s="302">
        <f>VLOOKUP($C125,$C$65:$X$82,S$63,FALSE)*$D$89*$A125/8760/1000*VLOOKUP($D125,MMap!$C$10:$AE$93,MATCH("Control Type Weight",MMap!$C$10:$AH$10,0),FALSE)</f>
        <v>0</v>
      </c>
      <c r="T125" s="302">
        <f>VLOOKUP($C125,$C$65:$X$82,T$63,FALSE)*$D$89*$A125/8760/1000*VLOOKUP($D125,MMap!$C$10:$AE$93,MATCH("Control Type Weight",MMap!$C$10:$AH$10,0),FALSE)</f>
        <v>0</v>
      </c>
      <c r="U125" s="302">
        <f>VLOOKUP($C125,$C$65:$X$82,U$63,FALSE)*$D$89*$A125/8760/1000*VLOOKUP($D125,MMap!$C$10:$AE$93,MATCH("Control Type Weight",MMap!$C$10:$AH$10,0),FALSE)</f>
        <v>0</v>
      </c>
      <c r="V125" s="302">
        <f>VLOOKUP($C125,$C$65:$X$82,V$63,FALSE)*$D$89*$A125/8760/1000*VLOOKUP($D125,MMap!$C$10:$AE$93,MATCH("Control Type Weight",MMap!$C$10:$AH$10,0),FALSE)</f>
        <v>0</v>
      </c>
      <c r="W125" s="302">
        <f>VLOOKUP($C125,$C$65:$X$82,W$63,FALSE)*$D$89*$A125/8760/1000*VLOOKUP($D125,MMap!$C$10:$AE$93,MATCH("Control Type Weight",MMap!$C$10:$AH$10,0),FALSE)</f>
        <v>0</v>
      </c>
      <c r="X125" s="302">
        <f>VLOOKUP($C125,$C$65:$X$82,X$63,FALSE)*$D$89*$A125/8760/1000*VLOOKUP($D125,MMap!$C$10:$AE$93,MATCH("Control Type Weight",MMap!$C$10:$AH$10,0),FALSE)</f>
        <v>0</v>
      </c>
      <c r="Y125" s="311">
        <f t="shared" si="21"/>
        <v>0</v>
      </c>
    </row>
    <row r="126" spans="1:25" ht="15">
      <c r="A126" s="322">
        <f t="shared" si="18"/>
        <v>609.63554976525836</v>
      </c>
      <c r="B126" s="310">
        <f t="shared" si="19"/>
        <v>101.56667884867358</v>
      </c>
      <c r="C126" s="321" t="str">
        <f t="shared" si="22"/>
        <v>Other</v>
      </c>
      <c r="D126" t="s">
        <v>809</v>
      </c>
      <c r="E126" s="302">
        <f>VLOOKUP($C126,$C$65:$X$82,E$63,FALSE)*$D$89*$A126/8760/1000*VLOOKUP($D126,MMap!$C$10:$AE$93,MATCH("Control Type Weight",MMap!$C$10:$AH$10,0),FALSE)</f>
        <v>5.3882245851596773E-3</v>
      </c>
      <c r="F126" s="302">
        <f>VLOOKUP($C126,$C$65:$X$82,F$63,FALSE)*$D$89*$A126/8760/1000*VLOOKUP($D126,MMap!$C$10:$AE$93,MATCH("Control Type Weight",MMap!$C$10:$AH$10,0),FALSE)</f>
        <v>7.3025818409182203E-3</v>
      </c>
      <c r="G126" s="302">
        <f>VLOOKUP($C126,$C$65:$X$82,G$63,FALSE)*$D$89*$A126/8760/1000*VLOOKUP($D126,MMap!$C$10:$AE$93,MATCH("Control Type Weight",MMap!$C$10:$AH$10,0),FALSE)</f>
        <v>9.6820553716206754E-3</v>
      </c>
      <c r="H126" s="302">
        <f>VLOOKUP($C126,$C$65:$X$82,H$63,FALSE)*$D$89*$A126/8760/1000*VLOOKUP($D126,MMap!$C$10:$AE$93,MATCH("Control Type Weight",MMap!$C$10:$AH$10,0),FALSE)</f>
        <v>1.3563301541978066E-2</v>
      </c>
      <c r="I126" s="302">
        <f>VLOOKUP($C126,$C$65:$X$82,I$63,FALSE)*$D$89*$A126/8760/1000*VLOOKUP($D126,MMap!$C$10:$AE$93,MATCH("Control Type Weight",MMap!$C$10:$AH$10,0),FALSE)</f>
        <v>1.4756990246913404E-2</v>
      </c>
      <c r="J126" s="302">
        <f>VLOOKUP($C126,$C$65:$X$82,J$63,FALSE)*$D$89*$A126/8760/1000*VLOOKUP($D126,MMap!$C$10:$AE$93,MATCH("Control Type Weight",MMap!$C$10:$AH$10,0),FALSE)</f>
        <v>1.3150668275082203E-2</v>
      </c>
      <c r="K126" s="302">
        <f>VLOOKUP($C126,$C$65:$X$82,K$63,FALSE)*$D$89*$A126/8760/1000*VLOOKUP($D126,MMap!$C$10:$AE$93,MATCH("Control Type Weight",MMap!$C$10:$AH$10,0),FALSE)</f>
        <v>1.7791859409859799E-2</v>
      </c>
      <c r="L126" s="302">
        <f>VLOOKUP($C126,$C$65:$X$82,L$63,FALSE)*$D$89*$A126/8760/1000*VLOOKUP($D126,MMap!$C$10:$AE$93,MATCH("Control Type Weight",MMap!$C$10:$AH$10,0),FALSE)</f>
        <v>1.6234358638263877E-2</v>
      </c>
      <c r="M126" s="302">
        <f>VLOOKUP($C126,$C$65:$X$82,M$63,FALSE)*$D$89*$A126/8760/1000*VLOOKUP($D126,MMap!$C$10:$AE$93,MATCH("Control Type Weight",MMap!$C$10:$AH$10,0),FALSE)</f>
        <v>1.6314848298317502E-2</v>
      </c>
      <c r="N126" s="302">
        <f>VLOOKUP($C126,$C$65:$X$82,N$63,FALSE)*$D$89*$A126/8760/1000*VLOOKUP($D126,MMap!$C$10:$AE$93,MATCH("Control Type Weight",MMap!$C$10:$AH$10,0),FALSE)</f>
        <v>1.8873477245336397E-2</v>
      </c>
      <c r="O126" s="302">
        <f>VLOOKUP($C126,$C$65:$X$82,O$63,FALSE)*$D$89*$A126/8760/1000*VLOOKUP($D126,MMap!$C$10:$AE$93,MATCH("Control Type Weight",MMap!$C$10:$AH$10,0),FALSE)</f>
        <v>1.9252533029307288E-2</v>
      </c>
      <c r="P126" s="302">
        <f>VLOOKUP($C126,$C$65:$X$82,P$63,FALSE)*$D$89*$A126/8760/1000*VLOOKUP($D126,MMap!$C$10:$AE$93,MATCH("Control Type Weight",MMap!$C$10:$AH$10,0),FALSE)</f>
        <v>2.1361008872488471E-2</v>
      </c>
      <c r="Q126" s="302">
        <f>VLOOKUP($C126,$C$65:$X$82,Q$63,FALSE)*$D$89*$A126/8760/1000*VLOOKUP($D126,MMap!$C$10:$AE$93,MATCH("Control Type Weight",MMap!$C$10:$AH$10,0),FALSE)</f>
        <v>2.3645939337164589E-2</v>
      </c>
      <c r="R126" s="302">
        <f>VLOOKUP($C126,$C$65:$X$82,R$63,FALSE)*$D$89*$A126/8760/1000*VLOOKUP($D126,MMap!$C$10:$AE$93,MATCH("Control Type Weight",MMap!$C$10:$AH$10,0),FALSE)</f>
        <v>2.1762120993515984E-2</v>
      </c>
      <c r="S126" s="302">
        <f>VLOOKUP($C126,$C$65:$X$82,S$63,FALSE)*$D$89*$A126/8760/1000*VLOOKUP($D126,MMap!$C$10:$AE$93,MATCH("Control Type Weight",MMap!$C$10:$AH$10,0),FALSE)</f>
        <v>2.3796740634353955E-2</v>
      </c>
      <c r="T126" s="302">
        <f>VLOOKUP($C126,$C$65:$X$82,T$63,FALSE)*$D$89*$A126/8760/1000*VLOOKUP($D126,MMap!$C$10:$AE$93,MATCH("Control Type Weight",MMap!$C$10:$AH$10,0),FALSE)</f>
        <v>2.3379705201217887E-2</v>
      </c>
      <c r="U126" s="302">
        <f>VLOOKUP($C126,$C$65:$X$82,U$63,FALSE)*$D$89*$A126/8760/1000*VLOOKUP($D126,MMap!$C$10:$AE$93,MATCH("Control Type Weight",MMap!$C$10:$AH$10,0),FALSE)</f>
        <v>2.3085913793442225E-2</v>
      </c>
      <c r="V126" s="302">
        <f>VLOOKUP($C126,$C$65:$X$82,V$63,FALSE)*$D$89*$A126/8760/1000*VLOOKUP($D126,MMap!$C$10:$AE$93,MATCH("Control Type Weight",MMap!$C$10:$AH$10,0),FALSE)</f>
        <v>2.1729306369763491E-2</v>
      </c>
      <c r="W126" s="302">
        <f>VLOOKUP($C126,$C$65:$X$82,W$63,FALSE)*$D$89*$A126/8760/1000*VLOOKUP($D126,MMap!$C$10:$AE$93,MATCH("Control Type Weight",MMap!$C$10:$AH$10,0),FALSE)</f>
        <v>2.148555531566353E-2</v>
      </c>
      <c r="X126" s="302">
        <f>VLOOKUP($C126,$C$65:$X$82,X$63,FALSE)*$D$89*$A126/8760/1000*VLOOKUP($D126,MMap!$C$10:$AE$93,MATCH("Control Type Weight",MMap!$C$10:$AH$10,0),FALSE)</f>
        <v>2.2568136808446729E-2</v>
      </c>
      <c r="Y126" s="311">
        <f t="shared" si="21"/>
        <v>0.35512532580881395</v>
      </c>
    </row>
    <row r="128" spans="1:25">
      <c r="D128" t="s">
        <v>341</v>
      </c>
      <c r="E128" s="169">
        <f>SUM(E91:E126)</f>
        <v>0.17146417170824133</v>
      </c>
      <c r="F128" s="169">
        <f t="shared" ref="F128:X128" si="23">SUM(F91:F126)</f>
        <v>0.23238287990692216</v>
      </c>
      <c r="G128" s="169">
        <f t="shared" si="23"/>
        <v>0.30810252588591203</v>
      </c>
      <c r="H128" s="169">
        <f t="shared" si="23"/>
        <v>0.43161160559818468</v>
      </c>
      <c r="I128" s="169">
        <f t="shared" si="23"/>
        <v>0.46959718727437144</v>
      </c>
      <c r="J128" s="169">
        <f t="shared" si="23"/>
        <v>0.41848078296647218</v>
      </c>
      <c r="K128" s="169">
        <f t="shared" si="23"/>
        <v>0.5661728438831739</v>
      </c>
      <c r="L128" s="169">
        <f t="shared" si="23"/>
        <v>0.51661002861519645</v>
      </c>
      <c r="M128" s="169">
        <f t="shared" si="23"/>
        <v>0.51917137190630303</v>
      </c>
      <c r="N128" s="169">
        <f t="shared" si="23"/>
        <v>0.60059210450116085</v>
      </c>
      <c r="O128" s="169">
        <f t="shared" si="23"/>
        <v>0.61265442391687241</v>
      </c>
      <c r="P128" s="169">
        <f t="shared" si="23"/>
        <v>0.67975037700940377</v>
      </c>
      <c r="Q128" s="169">
        <f t="shared" si="23"/>
        <v>0.75246147198040292</v>
      </c>
      <c r="R128" s="169">
        <f t="shared" si="23"/>
        <v>0.69251457354707979</v>
      </c>
      <c r="S128" s="169">
        <f t="shared" si="23"/>
        <v>0.75726027334928392</v>
      </c>
      <c r="T128" s="169">
        <f t="shared" si="23"/>
        <v>0.74398936491079626</v>
      </c>
      <c r="U128" s="169">
        <f t="shared" si="23"/>
        <v>0.73464032988207917</v>
      </c>
      <c r="V128" s="169">
        <f t="shared" si="23"/>
        <v>0.69147034604826052</v>
      </c>
      <c r="W128" s="169">
        <f t="shared" si="23"/>
        <v>0.68371369598037546</v>
      </c>
      <c r="X128" s="169">
        <f t="shared" si="23"/>
        <v>0.71816362211708273</v>
      </c>
    </row>
    <row r="132" spans="1:25" ht="15">
      <c r="A132" s="78" t="s">
        <v>90</v>
      </c>
      <c r="B132" s="79"/>
      <c r="C132" s="23"/>
      <c r="D132" s="23"/>
      <c r="E132" s="23"/>
      <c r="F132" s="23"/>
      <c r="G132" s="23"/>
      <c r="H132" s="23"/>
      <c r="I132" s="23"/>
      <c r="J132" s="23"/>
      <c r="K132" s="23"/>
      <c r="L132" s="23"/>
      <c r="M132" s="23"/>
      <c r="N132" s="23"/>
      <c r="O132" s="23"/>
      <c r="P132" s="23"/>
      <c r="Q132" s="23"/>
      <c r="R132" s="23"/>
      <c r="S132" s="23"/>
      <c r="T132" s="23"/>
      <c r="U132" s="23"/>
      <c r="V132" s="23"/>
      <c r="W132" s="23"/>
      <c r="X132" s="23"/>
    </row>
    <row r="133" spans="1:25" ht="15">
      <c r="A133" s="23"/>
      <c r="B133" s="23"/>
      <c r="C133" s="23"/>
      <c r="D133" s="23"/>
      <c r="E133" s="93">
        <f t="shared" ref="E133:X134" si="24">E11</f>
        <v>2016</v>
      </c>
      <c r="F133" s="93">
        <f t="shared" si="24"/>
        <v>2017</v>
      </c>
      <c r="G133" s="93">
        <f t="shared" si="24"/>
        <v>2018</v>
      </c>
      <c r="H133" s="93">
        <f t="shared" si="24"/>
        <v>2019</v>
      </c>
      <c r="I133" s="93">
        <f t="shared" si="24"/>
        <v>2020</v>
      </c>
      <c r="J133" s="93">
        <f t="shared" si="24"/>
        <v>2021</v>
      </c>
      <c r="K133" s="93">
        <f t="shared" si="24"/>
        <v>2022</v>
      </c>
      <c r="L133" s="93">
        <f t="shared" si="24"/>
        <v>2023</v>
      </c>
      <c r="M133" s="93">
        <f t="shared" si="24"/>
        <v>2024</v>
      </c>
      <c r="N133" s="93">
        <f t="shared" si="24"/>
        <v>2025</v>
      </c>
      <c r="O133" s="93">
        <f t="shared" si="24"/>
        <v>2026</v>
      </c>
      <c r="P133" s="93">
        <f t="shared" si="24"/>
        <v>2027</v>
      </c>
      <c r="Q133" s="93">
        <f t="shared" si="24"/>
        <v>2028</v>
      </c>
      <c r="R133" s="93">
        <f t="shared" si="24"/>
        <v>2029</v>
      </c>
      <c r="S133" s="93">
        <f t="shared" si="24"/>
        <v>2030</v>
      </c>
      <c r="T133" s="93">
        <f t="shared" si="24"/>
        <v>2031</v>
      </c>
      <c r="U133" s="93">
        <f t="shared" si="24"/>
        <v>2032</v>
      </c>
      <c r="V133" s="93">
        <f t="shared" si="24"/>
        <v>2033</v>
      </c>
      <c r="W133" s="93">
        <f t="shared" si="24"/>
        <v>2034</v>
      </c>
      <c r="X133" s="93">
        <f t="shared" si="24"/>
        <v>2035</v>
      </c>
    </row>
    <row r="134" spans="1:25" ht="15">
      <c r="A134" s="23"/>
      <c r="B134" s="97" t="s">
        <v>87</v>
      </c>
      <c r="C134" s="97" t="s">
        <v>87</v>
      </c>
      <c r="D134" s="97"/>
      <c r="E134" s="94" t="str">
        <f t="shared" si="24"/>
        <v>FLOOR_2016</v>
      </c>
      <c r="F134" s="94" t="str">
        <f t="shared" si="24"/>
        <v>FLOOR_2017</v>
      </c>
      <c r="G134" s="94" t="str">
        <f t="shared" si="24"/>
        <v>FLOOR_2018</v>
      </c>
      <c r="H134" s="94" t="str">
        <f t="shared" si="24"/>
        <v>FLOOR_2019</v>
      </c>
      <c r="I134" s="94" t="str">
        <f t="shared" si="24"/>
        <v>FLOOR_2020</v>
      </c>
      <c r="J134" s="94" t="str">
        <f t="shared" si="24"/>
        <v>FLOOR_2021</v>
      </c>
      <c r="K134" s="94" t="str">
        <f t="shared" si="24"/>
        <v>FLOOR_2022</v>
      </c>
      <c r="L134" s="94" t="str">
        <f t="shared" si="24"/>
        <v>FLOOR_2023</v>
      </c>
      <c r="M134" s="94" t="str">
        <f t="shared" si="24"/>
        <v>FLOOR_2024</v>
      </c>
      <c r="N134" s="94" t="str">
        <f t="shared" si="24"/>
        <v>FLOOR_2025</v>
      </c>
      <c r="O134" s="94" t="str">
        <f t="shared" si="24"/>
        <v>FLOOR_2026</v>
      </c>
      <c r="P134" s="94" t="str">
        <f t="shared" si="24"/>
        <v>FLOOR_2027</v>
      </c>
      <c r="Q134" s="94" t="str">
        <f t="shared" si="24"/>
        <v>FLOOR_2028</v>
      </c>
      <c r="R134" s="94" t="str">
        <f t="shared" si="24"/>
        <v>FLOOR_2029</v>
      </c>
      <c r="S134" s="94" t="str">
        <f t="shared" si="24"/>
        <v>FLOOR_2030</v>
      </c>
      <c r="T134" s="94" t="str">
        <f t="shared" si="24"/>
        <v>FLOOR_2031</v>
      </c>
      <c r="U134" s="94" t="str">
        <f t="shared" si="24"/>
        <v>FLOOR_2032</v>
      </c>
      <c r="V134" s="94" t="str">
        <f t="shared" si="24"/>
        <v>FLOOR_2033</v>
      </c>
      <c r="W134" s="94" t="str">
        <f t="shared" si="24"/>
        <v>FLOOR_2034</v>
      </c>
      <c r="X134" s="94" t="str">
        <f t="shared" si="24"/>
        <v>FLOOR_2035</v>
      </c>
      <c r="Y134" s="309" t="s">
        <v>80</v>
      </c>
    </row>
    <row r="135" spans="1:25">
      <c r="A135" s="23" t="s">
        <v>91</v>
      </c>
      <c r="B135" s="98" t="s">
        <v>92</v>
      </c>
      <c r="C135" s="98" t="s">
        <v>93</v>
      </c>
      <c r="D135" s="98"/>
      <c r="E135" s="99">
        <f>DSUM($B$90:$Z$126,E$90,$B$134:$C135)</f>
        <v>0</v>
      </c>
      <c r="F135" s="99">
        <f>DSUM($B$90:$Z$126,F$90,$B$134:$C135)</f>
        <v>0</v>
      </c>
      <c r="G135" s="99">
        <f>DSUM($B$90:$Z$126,G$90,$B$134:$C135)</f>
        <v>0</v>
      </c>
      <c r="H135" s="99">
        <f>DSUM($B$90:$Z$126,H$90,$B$134:$C135)</f>
        <v>0</v>
      </c>
      <c r="I135" s="99">
        <f>DSUM($B$90:$Z$126,I$90,$B$134:$C135)</f>
        <v>0</v>
      </c>
      <c r="J135" s="99">
        <f>DSUM($B$90:$Z$126,J$90,$B$134:$C135)</f>
        <v>0</v>
      </c>
      <c r="K135" s="99">
        <f>DSUM($B$90:$Z$126,K$90,$B$134:$C135)</f>
        <v>0</v>
      </c>
      <c r="L135" s="99">
        <f>DSUM($B$90:$Z$126,L$90,$B$134:$C135)</f>
        <v>0</v>
      </c>
      <c r="M135" s="99">
        <f>DSUM($B$90:$Z$126,M$90,$B$134:$C135)</f>
        <v>0</v>
      </c>
      <c r="N135" s="99">
        <f>DSUM($B$90:$Z$126,N$90,$B$134:$C135)</f>
        <v>0</v>
      </c>
      <c r="O135" s="99">
        <f>DSUM($B$90:$Z$126,O$90,$B$134:$C135)</f>
        <v>0</v>
      </c>
      <c r="P135" s="99">
        <f>DSUM($B$90:$Z$126,P$90,$B$134:$C135)</f>
        <v>0</v>
      </c>
      <c r="Q135" s="99">
        <f>DSUM($B$90:$Z$126,Q$90,$B$134:$C135)</f>
        <v>0</v>
      </c>
      <c r="R135" s="99">
        <f>DSUM($B$90:$Z$126,R$90,$B$134:$C135)</f>
        <v>0</v>
      </c>
      <c r="S135" s="99">
        <f>DSUM($B$90:$Z$126,S$90,$B$134:$C135)</f>
        <v>0</v>
      </c>
      <c r="T135" s="99">
        <f>DSUM($B$90:$Z$126,T$90,$B$134:$C135)</f>
        <v>0</v>
      </c>
      <c r="U135" s="99">
        <f>DSUM($B$90:$Z$126,U$90,$B$134:$C135)</f>
        <v>0</v>
      </c>
      <c r="V135" s="99">
        <f>DSUM($B$90:$Z$126,V$90,$B$134:$C135)</f>
        <v>0</v>
      </c>
      <c r="W135" s="99">
        <f>DSUM($B$90:$Z$126,W$90,$B$134:$C135)</f>
        <v>0</v>
      </c>
      <c r="X135" s="99">
        <f>DSUM($B$90:$Z$126,X$90,$B$134:$C135)</f>
        <v>0</v>
      </c>
      <c r="Y135" s="312">
        <f>DSUM($B$90:$Y$128,Y$90,$B$134:$C135)</f>
        <v>0</v>
      </c>
    </row>
    <row r="136" spans="1:25">
      <c r="A136" s="23" t="s">
        <v>94</v>
      </c>
      <c r="B136" s="98" t="s">
        <v>95</v>
      </c>
      <c r="C136" s="98" t="s">
        <v>96</v>
      </c>
      <c r="D136" s="98"/>
      <c r="E136" s="99">
        <f>DSUM($B$90:$Z$126,E$90,$B$134:$C136)</f>
        <v>0</v>
      </c>
      <c r="F136" s="99">
        <f>DSUM($B$90:$Z$126,F$90,$B$134:$C136)</f>
        <v>0</v>
      </c>
      <c r="G136" s="99">
        <f>DSUM($B$90:$Z$126,G$90,$B$134:$C136)</f>
        <v>0</v>
      </c>
      <c r="H136" s="99">
        <f>DSUM($B$90:$Z$126,H$90,$B$134:$C136)</f>
        <v>0</v>
      </c>
      <c r="I136" s="99">
        <f>DSUM($B$90:$Z$126,I$90,$B$134:$C136)</f>
        <v>0</v>
      </c>
      <c r="J136" s="99">
        <f>DSUM($B$90:$Z$126,J$90,$B$134:$C136)</f>
        <v>0</v>
      </c>
      <c r="K136" s="99">
        <f>DSUM($B$90:$Z$126,K$90,$B$134:$C136)</f>
        <v>0</v>
      </c>
      <c r="L136" s="99">
        <f>DSUM($B$90:$Z$126,L$90,$B$134:$C136)</f>
        <v>0</v>
      </c>
      <c r="M136" s="99">
        <f>DSUM($B$90:$Z$126,M$90,$B$134:$C136)</f>
        <v>0</v>
      </c>
      <c r="N136" s="99">
        <f>DSUM($B$90:$Z$126,N$90,$B$134:$C136)</f>
        <v>0</v>
      </c>
      <c r="O136" s="99">
        <f>DSUM($B$90:$Z$126,O$90,$B$134:$C136)</f>
        <v>0</v>
      </c>
      <c r="P136" s="99">
        <f>DSUM($B$90:$Z$126,P$90,$B$134:$C136)</f>
        <v>0</v>
      </c>
      <c r="Q136" s="99">
        <f>DSUM($B$90:$Z$126,Q$90,$B$134:$C136)</f>
        <v>0</v>
      </c>
      <c r="R136" s="99">
        <f>DSUM($B$90:$Z$126,R$90,$B$134:$C136)</f>
        <v>0</v>
      </c>
      <c r="S136" s="99">
        <f>DSUM($B$90:$Z$126,S$90,$B$134:$C136)</f>
        <v>0</v>
      </c>
      <c r="T136" s="99">
        <f>DSUM($B$90:$Z$126,T$90,$B$134:$C136)</f>
        <v>0</v>
      </c>
      <c r="U136" s="99">
        <f>DSUM($B$90:$Z$126,U$90,$B$134:$C136)</f>
        <v>0</v>
      </c>
      <c r="V136" s="99">
        <f>DSUM($B$90:$Z$126,V$90,$B$134:$C136)</f>
        <v>0</v>
      </c>
      <c r="W136" s="99">
        <f>DSUM($B$90:$Z$126,W$90,$B$134:$C136)</f>
        <v>0</v>
      </c>
      <c r="X136" s="99">
        <f>DSUM($B$90:$Z$126,X$90,$B$134:$C136)</f>
        <v>0</v>
      </c>
      <c r="Y136" s="312">
        <f>DSUM($B$90:$Y$128,Y$90,$B$134:$C136)</f>
        <v>0</v>
      </c>
    </row>
    <row r="137" spans="1:25">
      <c r="A137" s="23" t="s">
        <v>97</v>
      </c>
      <c r="B137" s="98" t="s">
        <v>98</v>
      </c>
      <c r="C137" s="98" t="s">
        <v>99</v>
      </c>
      <c r="D137" s="98"/>
      <c r="E137" s="99">
        <f>DSUM($B$90:$Z$126,E$90,$B$134:$C137)</f>
        <v>0</v>
      </c>
      <c r="F137" s="99">
        <f>DSUM($B$90:$Z$126,F$90,$B$134:$C137)</f>
        <v>0</v>
      </c>
      <c r="G137" s="99">
        <f>DSUM($B$90:$Z$126,G$90,$B$134:$C137)</f>
        <v>0</v>
      </c>
      <c r="H137" s="99">
        <f>DSUM($B$90:$Z$126,H$90,$B$134:$C137)</f>
        <v>0</v>
      </c>
      <c r="I137" s="99">
        <f>DSUM($B$90:$Z$126,I$90,$B$134:$C137)</f>
        <v>0</v>
      </c>
      <c r="J137" s="99">
        <f>DSUM($B$90:$Z$126,J$90,$B$134:$C137)</f>
        <v>0</v>
      </c>
      <c r="K137" s="99">
        <f>DSUM($B$90:$Z$126,K$90,$B$134:$C137)</f>
        <v>0</v>
      </c>
      <c r="L137" s="99">
        <f>DSUM($B$90:$Z$126,L$90,$B$134:$C137)</f>
        <v>0</v>
      </c>
      <c r="M137" s="99">
        <f>DSUM($B$90:$Z$126,M$90,$B$134:$C137)</f>
        <v>0</v>
      </c>
      <c r="N137" s="99">
        <f>DSUM($B$90:$Z$126,N$90,$B$134:$C137)</f>
        <v>0</v>
      </c>
      <c r="O137" s="99">
        <f>DSUM($B$90:$Z$126,O$90,$B$134:$C137)</f>
        <v>0</v>
      </c>
      <c r="P137" s="99">
        <f>DSUM($B$90:$Z$126,P$90,$B$134:$C137)</f>
        <v>0</v>
      </c>
      <c r="Q137" s="99">
        <f>DSUM($B$90:$Z$126,Q$90,$B$134:$C137)</f>
        <v>0</v>
      </c>
      <c r="R137" s="99">
        <f>DSUM($B$90:$Z$126,R$90,$B$134:$C137)</f>
        <v>0</v>
      </c>
      <c r="S137" s="99">
        <f>DSUM($B$90:$Z$126,S$90,$B$134:$C137)</f>
        <v>0</v>
      </c>
      <c r="T137" s="99">
        <f>DSUM($B$90:$Z$126,T$90,$B$134:$C137)</f>
        <v>0</v>
      </c>
      <c r="U137" s="99">
        <f>DSUM($B$90:$Z$126,U$90,$B$134:$C137)</f>
        <v>0</v>
      </c>
      <c r="V137" s="99">
        <f>DSUM($B$90:$Z$126,V$90,$B$134:$C137)</f>
        <v>0</v>
      </c>
      <c r="W137" s="99">
        <f>DSUM($B$90:$Z$126,W$90,$B$134:$C137)</f>
        <v>0</v>
      </c>
      <c r="X137" s="99">
        <f>DSUM($B$90:$Z$126,X$90,$B$134:$C137)</f>
        <v>0</v>
      </c>
      <c r="Y137" s="312">
        <f>DSUM($B$90:$Y$128,Y$90,$B$134:$C137)</f>
        <v>0</v>
      </c>
    </row>
    <row r="138" spans="1:25">
      <c r="A138" s="23" t="s">
        <v>100</v>
      </c>
      <c r="B138" s="98" t="s">
        <v>101</v>
      </c>
      <c r="C138" s="98" t="s">
        <v>102</v>
      </c>
      <c r="D138" s="98"/>
      <c r="E138" s="99">
        <f>DSUM($B$90:$Z$126,E$90,$B$134:$C138)</f>
        <v>0</v>
      </c>
      <c r="F138" s="99">
        <f>DSUM($B$90:$Z$126,F$90,$B$134:$C138)</f>
        <v>0</v>
      </c>
      <c r="G138" s="99">
        <f>DSUM($B$90:$Z$126,G$90,$B$134:$C138)</f>
        <v>0</v>
      </c>
      <c r="H138" s="99">
        <f>DSUM($B$90:$Z$126,H$90,$B$134:$C138)</f>
        <v>0</v>
      </c>
      <c r="I138" s="99">
        <f>DSUM($B$90:$Z$126,I$90,$B$134:$C138)</f>
        <v>0</v>
      </c>
      <c r="J138" s="99">
        <f>DSUM($B$90:$Z$126,J$90,$B$134:$C138)</f>
        <v>0</v>
      </c>
      <c r="K138" s="99">
        <f>DSUM($B$90:$Z$126,K$90,$B$134:$C138)</f>
        <v>0</v>
      </c>
      <c r="L138" s="99">
        <f>DSUM($B$90:$Z$126,L$90,$B$134:$C138)</f>
        <v>0</v>
      </c>
      <c r="M138" s="99">
        <f>DSUM($B$90:$Z$126,M$90,$B$134:$C138)</f>
        <v>0</v>
      </c>
      <c r="N138" s="99">
        <f>DSUM($B$90:$Z$126,N$90,$B$134:$C138)</f>
        <v>0</v>
      </c>
      <c r="O138" s="99">
        <f>DSUM($B$90:$Z$126,O$90,$B$134:$C138)</f>
        <v>0</v>
      </c>
      <c r="P138" s="99">
        <f>DSUM($B$90:$Z$126,P$90,$B$134:$C138)</f>
        <v>0</v>
      </c>
      <c r="Q138" s="99">
        <f>DSUM($B$90:$Z$126,Q$90,$B$134:$C138)</f>
        <v>0</v>
      </c>
      <c r="R138" s="99">
        <f>DSUM($B$90:$Z$126,R$90,$B$134:$C138)</f>
        <v>0</v>
      </c>
      <c r="S138" s="99">
        <f>DSUM($B$90:$Z$126,S$90,$B$134:$C138)</f>
        <v>0</v>
      </c>
      <c r="T138" s="99">
        <f>DSUM($B$90:$Z$126,T$90,$B$134:$C138)</f>
        <v>0</v>
      </c>
      <c r="U138" s="99">
        <f>DSUM($B$90:$Z$126,U$90,$B$134:$C138)</f>
        <v>0</v>
      </c>
      <c r="V138" s="99">
        <f>DSUM($B$90:$Z$126,V$90,$B$134:$C138)</f>
        <v>0</v>
      </c>
      <c r="W138" s="99">
        <f>DSUM($B$90:$Z$126,W$90,$B$134:$C138)</f>
        <v>0</v>
      </c>
      <c r="X138" s="99">
        <f>DSUM($B$90:$Z$126,X$90,$B$134:$C138)</f>
        <v>0</v>
      </c>
      <c r="Y138" s="312">
        <f>DSUM($B$90:$Y$128,Y$90,$B$134:$C138)</f>
        <v>0</v>
      </c>
    </row>
    <row r="139" spans="1:25">
      <c r="A139" s="23" t="s">
        <v>103</v>
      </c>
      <c r="B139" s="98" t="s">
        <v>104</v>
      </c>
      <c r="C139" s="98" t="s">
        <v>105</v>
      </c>
      <c r="D139" s="98"/>
      <c r="E139" s="99">
        <f>DSUM($B$90:$Z$126,E$90,$B$134:$C139)</f>
        <v>0</v>
      </c>
      <c r="F139" s="99">
        <f>DSUM($B$90:$Z$126,F$90,$B$134:$C139)</f>
        <v>0</v>
      </c>
      <c r="G139" s="99">
        <f>DSUM($B$90:$Z$126,G$90,$B$134:$C139)</f>
        <v>0</v>
      </c>
      <c r="H139" s="99">
        <f>DSUM($B$90:$Z$126,H$90,$B$134:$C139)</f>
        <v>0</v>
      </c>
      <c r="I139" s="99">
        <f>DSUM($B$90:$Z$126,I$90,$B$134:$C139)</f>
        <v>0</v>
      </c>
      <c r="J139" s="99">
        <f>DSUM($B$90:$Z$126,J$90,$B$134:$C139)</f>
        <v>0</v>
      </c>
      <c r="K139" s="99">
        <f>DSUM($B$90:$Z$126,K$90,$B$134:$C139)</f>
        <v>0</v>
      </c>
      <c r="L139" s="99">
        <f>DSUM($B$90:$Z$126,L$90,$B$134:$C139)</f>
        <v>0</v>
      </c>
      <c r="M139" s="99">
        <f>DSUM($B$90:$Z$126,M$90,$B$134:$C139)</f>
        <v>0</v>
      </c>
      <c r="N139" s="99">
        <f>DSUM($B$90:$Z$126,N$90,$B$134:$C139)</f>
        <v>0</v>
      </c>
      <c r="O139" s="99">
        <f>DSUM($B$90:$Z$126,O$90,$B$134:$C139)</f>
        <v>0</v>
      </c>
      <c r="P139" s="99">
        <f>DSUM($B$90:$Z$126,P$90,$B$134:$C139)</f>
        <v>0</v>
      </c>
      <c r="Q139" s="99">
        <f>DSUM($B$90:$Z$126,Q$90,$B$134:$C139)</f>
        <v>0</v>
      </c>
      <c r="R139" s="99">
        <f>DSUM($B$90:$Z$126,R$90,$B$134:$C139)</f>
        <v>0</v>
      </c>
      <c r="S139" s="99">
        <f>DSUM($B$90:$Z$126,S$90,$B$134:$C139)</f>
        <v>0</v>
      </c>
      <c r="T139" s="99">
        <f>DSUM($B$90:$Z$126,T$90,$B$134:$C139)</f>
        <v>0</v>
      </c>
      <c r="U139" s="99">
        <f>DSUM($B$90:$Z$126,U$90,$B$134:$C139)</f>
        <v>0</v>
      </c>
      <c r="V139" s="99">
        <f>DSUM($B$90:$Z$126,V$90,$B$134:$C139)</f>
        <v>0</v>
      </c>
      <c r="W139" s="99">
        <f>DSUM($B$90:$Z$126,W$90,$B$134:$C139)</f>
        <v>0</v>
      </c>
      <c r="X139" s="99">
        <f>DSUM($B$90:$Z$126,X$90,$B$134:$C139)</f>
        <v>0</v>
      </c>
      <c r="Y139" s="312">
        <f>DSUM($B$90:$Y$128,Y$90,$B$134:$C139)</f>
        <v>0</v>
      </c>
    </row>
    <row r="140" spans="1:25">
      <c r="A140" s="23" t="s">
        <v>106</v>
      </c>
      <c r="B140" s="98" t="s">
        <v>107</v>
      </c>
      <c r="C140" s="98" t="s">
        <v>108</v>
      </c>
      <c r="D140" s="98"/>
      <c r="E140" s="99">
        <f>DSUM($B$90:$Z$126,E$90,$B$134:$C140)</f>
        <v>0</v>
      </c>
      <c r="F140" s="99">
        <f>DSUM($B$90:$Z$126,F$90,$B$134:$C140)</f>
        <v>0</v>
      </c>
      <c r="G140" s="99">
        <f>DSUM($B$90:$Z$126,G$90,$B$134:$C140)</f>
        <v>0</v>
      </c>
      <c r="H140" s="99">
        <f>DSUM($B$90:$Z$126,H$90,$B$134:$C140)</f>
        <v>0</v>
      </c>
      <c r="I140" s="99">
        <f>DSUM($B$90:$Z$126,I$90,$B$134:$C140)</f>
        <v>0</v>
      </c>
      <c r="J140" s="99">
        <f>DSUM($B$90:$Z$126,J$90,$B$134:$C140)</f>
        <v>0</v>
      </c>
      <c r="K140" s="99">
        <f>DSUM($B$90:$Z$126,K$90,$B$134:$C140)</f>
        <v>0</v>
      </c>
      <c r="L140" s="99">
        <f>DSUM($B$90:$Z$126,L$90,$B$134:$C140)</f>
        <v>0</v>
      </c>
      <c r="M140" s="99">
        <f>DSUM($B$90:$Z$126,M$90,$B$134:$C140)</f>
        <v>0</v>
      </c>
      <c r="N140" s="99">
        <f>DSUM($B$90:$Z$126,N$90,$B$134:$C140)</f>
        <v>0</v>
      </c>
      <c r="O140" s="99">
        <f>DSUM($B$90:$Z$126,O$90,$B$134:$C140)</f>
        <v>0</v>
      </c>
      <c r="P140" s="99">
        <f>DSUM($B$90:$Z$126,P$90,$B$134:$C140)</f>
        <v>0</v>
      </c>
      <c r="Q140" s="99">
        <f>DSUM($B$90:$Z$126,Q$90,$B$134:$C140)</f>
        <v>0</v>
      </c>
      <c r="R140" s="99">
        <f>DSUM($B$90:$Z$126,R$90,$B$134:$C140)</f>
        <v>0</v>
      </c>
      <c r="S140" s="99">
        <f>DSUM($B$90:$Z$126,S$90,$B$134:$C140)</f>
        <v>0</v>
      </c>
      <c r="T140" s="99">
        <f>DSUM($B$90:$Z$126,T$90,$B$134:$C140)</f>
        <v>0</v>
      </c>
      <c r="U140" s="99">
        <f>DSUM($B$90:$Z$126,U$90,$B$134:$C140)</f>
        <v>0</v>
      </c>
      <c r="V140" s="99">
        <f>DSUM($B$90:$Z$126,V$90,$B$134:$C140)</f>
        <v>0</v>
      </c>
      <c r="W140" s="99">
        <f>DSUM($B$90:$Z$126,W$90,$B$134:$C140)</f>
        <v>0</v>
      </c>
      <c r="X140" s="99">
        <f>DSUM($B$90:$Z$126,X$90,$B$134:$C140)</f>
        <v>0</v>
      </c>
      <c r="Y140" s="312">
        <f>DSUM($B$90:$Y$128,Y$90,$B$134:$C140)</f>
        <v>0</v>
      </c>
    </row>
    <row r="141" spans="1:25">
      <c r="A141" s="23" t="s">
        <v>109</v>
      </c>
      <c r="B141" s="98" t="s">
        <v>110</v>
      </c>
      <c r="C141" s="98" t="s">
        <v>111</v>
      </c>
      <c r="D141" s="98"/>
      <c r="E141" s="99">
        <f>DSUM($B$90:$Z$126,E$90,$B$134:$C141)</f>
        <v>0</v>
      </c>
      <c r="F141" s="99">
        <f>DSUM($B$90:$Z$126,F$90,$B$134:$C141)</f>
        <v>0</v>
      </c>
      <c r="G141" s="99">
        <f>DSUM($B$90:$Z$126,G$90,$B$134:$C141)</f>
        <v>0</v>
      </c>
      <c r="H141" s="99">
        <f>DSUM($B$90:$Z$126,H$90,$B$134:$C141)</f>
        <v>0</v>
      </c>
      <c r="I141" s="99">
        <f>DSUM($B$90:$Z$126,I$90,$B$134:$C141)</f>
        <v>0</v>
      </c>
      <c r="J141" s="99">
        <f>DSUM($B$90:$Z$126,J$90,$B$134:$C141)</f>
        <v>0</v>
      </c>
      <c r="K141" s="99">
        <f>DSUM($B$90:$Z$126,K$90,$B$134:$C141)</f>
        <v>0</v>
      </c>
      <c r="L141" s="99">
        <f>DSUM($B$90:$Z$126,L$90,$B$134:$C141)</f>
        <v>0</v>
      </c>
      <c r="M141" s="99">
        <f>DSUM($B$90:$Z$126,M$90,$B$134:$C141)</f>
        <v>0</v>
      </c>
      <c r="N141" s="99">
        <f>DSUM($B$90:$Z$126,N$90,$B$134:$C141)</f>
        <v>0</v>
      </c>
      <c r="O141" s="99">
        <f>DSUM($B$90:$Z$126,O$90,$B$134:$C141)</f>
        <v>0</v>
      </c>
      <c r="P141" s="99">
        <f>DSUM($B$90:$Z$126,P$90,$B$134:$C141)</f>
        <v>0</v>
      </c>
      <c r="Q141" s="99">
        <f>DSUM($B$90:$Z$126,Q$90,$B$134:$C141)</f>
        <v>0</v>
      </c>
      <c r="R141" s="99">
        <f>DSUM($B$90:$Z$126,R$90,$B$134:$C141)</f>
        <v>0</v>
      </c>
      <c r="S141" s="99">
        <f>DSUM($B$90:$Z$126,S$90,$B$134:$C141)</f>
        <v>0</v>
      </c>
      <c r="T141" s="99">
        <f>DSUM($B$90:$Z$126,T$90,$B$134:$C141)</f>
        <v>0</v>
      </c>
      <c r="U141" s="99">
        <f>DSUM($B$90:$Z$126,U$90,$B$134:$C141)</f>
        <v>0</v>
      </c>
      <c r="V141" s="99">
        <f>DSUM($B$90:$Z$126,V$90,$B$134:$C141)</f>
        <v>0</v>
      </c>
      <c r="W141" s="99">
        <f>DSUM($B$90:$Z$126,W$90,$B$134:$C141)</f>
        <v>0</v>
      </c>
      <c r="X141" s="99">
        <f>DSUM($B$90:$Z$126,X$90,$B$134:$C141)</f>
        <v>0</v>
      </c>
      <c r="Y141" s="312">
        <f>DSUM($B$90:$Y$128,Y$90,$B$134:$C141)</f>
        <v>0</v>
      </c>
    </row>
    <row r="142" spans="1:25">
      <c r="A142" s="23" t="s">
        <v>112</v>
      </c>
      <c r="B142" s="98" t="s">
        <v>113</v>
      </c>
      <c r="C142" s="98" t="s">
        <v>114</v>
      </c>
      <c r="D142" s="98"/>
      <c r="E142" s="99">
        <f>DSUM($B$90:$Z$126,E$90,$B$134:$C142)</f>
        <v>0</v>
      </c>
      <c r="F142" s="99">
        <f>DSUM($B$90:$Z$126,F$90,$B$134:$C142)</f>
        <v>0</v>
      </c>
      <c r="G142" s="99">
        <f>DSUM($B$90:$Z$126,G$90,$B$134:$C142)</f>
        <v>0</v>
      </c>
      <c r="H142" s="99">
        <f>DSUM($B$90:$Z$126,H$90,$B$134:$C142)</f>
        <v>0</v>
      </c>
      <c r="I142" s="99">
        <f>DSUM($B$90:$Z$126,I$90,$B$134:$C142)</f>
        <v>0</v>
      </c>
      <c r="J142" s="99">
        <f>DSUM($B$90:$Z$126,J$90,$B$134:$C142)</f>
        <v>0</v>
      </c>
      <c r="K142" s="99">
        <f>DSUM($B$90:$Z$126,K$90,$B$134:$C142)</f>
        <v>0</v>
      </c>
      <c r="L142" s="99">
        <f>DSUM($B$90:$Z$126,L$90,$B$134:$C142)</f>
        <v>0</v>
      </c>
      <c r="M142" s="99">
        <f>DSUM($B$90:$Z$126,M$90,$B$134:$C142)</f>
        <v>0</v>
      </c>
      <c r="N142" s="99">
        <f>DSUM($B$90:$Z$126,N$90,$B$134:$C142)</f>
        <v>0</v>
      </c>
      <c r="O142" s="99">
        <f>DSUM($B$90:$Z$126,O$90,$B$134:$C142)</f>
        <v>0</v>
      </c>
      <c r="P142" s="99">
        <f>DSUM($B$90:$Z$126,P$90,$B$134:$C142)</f>
        <v>0</v>
      </c>
      <c r="Q142" s="99">
        <f>DSUM($B$90:$Z$126,Q$90,$B$134:$C142)</f>
        <v>0</v>
      </c>
      <c r="R142" s="99">
        <f>DSUM($B$90:$Z$126,R$90,$B$134:$C142)</f>
        <v>0</v>
      </c>
      <c r="S142" s="99">
        <f>DSUM($B$90:$Z$126,S$90,$B$134:$C142)</f>
        <v>0</v>
      </c>
      <c r="T142" s="99">
        <f>DSUM($B$90:$Z$126,T$90,$B$134:$C142)</f>
        <v>0</v>
      </c>
      <c r="U142" s="99">
        <f>DSUM($B$90:$Z$126,U$90,$B$134:$C142)</f>
        <v>0</v>
      </c>
      <c r="V142" s="99">
        <f>DSUM($B$90:$Z$126,V$90,$B$134:$C142)</f>
        <v>0</v>
      </c>
      <c r="W142" s="99">
        <f>DSUM($B$90:$Z$126,W$90,$B$134:$C142)</f>
        <v>0</v>
      </c>
      <c r="X142" s="99">
        <f>DSUM($B$90:$Z$126,X$90,$B$134:$C142)</f>
        <v>0</v>
      </c>
      <c r="Y142" s="312">
        <f>DSUM($B$90:$Y$128,Y$90,$B$134:$C142)</f>
        <v>0</v>
      </c>
    </row>
    <row r="143" spans="1:25">
      <c r="A143" s="23" t="s">
        <v>115</v>
      </c>
      <c r="B143" s="98" t="s">
        <v>116</v>
      </c>
      <c r="C143" s="98" t="s">
        <v>117</v>
      </c>
      <c r="D143" s="98"/>
      <c r="E143" s="99">
        <f>DSUM($B$90:$Z$126,E$90,$B$134:$C143)</f>
        <v>0</v>
      </c>
      <c r="F143" s="99">
        <f>DSUM($B$90:$Z$126,F$90,$B$134:$C143)</f>
        <v>0</v>
      </c>
      <c r="G143" s="99">
        <f>DSUM($B$90:$Z$126,G$90,$B$134:$C143)</f>
        <v>0</v>
      </c>
      <c r="H143" s="99">
        <f>DSUM($B$90:$Z$126,H$90,$B$134:$C143)</f>
        <v>0</v>
      </c>
      <c r="I143" s="99">
        <f>DSUM($B$90:$Z$126,I$90,$B$134:$C143)</f>
        <v>0</v>
      </c>
      <c r="J143" s="99">
        <f>DSUM($B$90:$Z$126,J$90,$B$134:$C143)</f>
        <v>0</v>
      </c>
      <c r="K143" s="99">
        <f>DSUM($B$90:$Z$126,K$90,$B$134:$C143)</f>
        <v>0</v>
      </c>
      <c r="L143" s="99">
        <f>DSUM($B$90:$Z$126,L$90,$B$134:$C143)</f>
        <v>0</v>
      </c>
      <c r="M143" s="99">
        <f>DSUM($B$90:$Z$126,M$90,$B$134:$C143)</f>
        <v>0</v>
      </c>
      <c r="N143" s="99">
        <f>DSUM($B$90:$Z$126,N$90,$B$134:$C143)</f>
        <v>0</v>
      </c>
      <c r="O143" s="99">
        <f>DSUM($B$90:$Z$126,O$90,$B$134:$C143)</f>
        <v>0</v>
      </c>
      <c r="P143" s="99">
        <f>DSUM($B$90:$Z$126,P$90,$B$134:$C143)</f>
        <v>0</v>
      </c>
      <c r="Q143" s="99">
        <f>DSUM($B$90:$Z$126,Q$90,$B$134:$C143)</f>
        <v>0</v>
      </c>
      <c r="R143" s="99">
        <f>DSUM($B$90:$Z$126,R$90,$B$134:$C143)</f>
        <v>0</v>
      </c>
      <c r="S143" s="99">
        <f>DSUM($B$90:$Z$126,S$90,$B$134:$C143)</f>
        <v>0</v>
      </c>
      <c r="T143" s="99">
        <f>DSUM($B$90:$Z$126,T$90,$B$134:$C143)</f>
        <v>0</v>
      </c>
      <c r="U143" s="99">
        <f>DSUM($B$90:$Z$126,U$90,$B$134:$C143)</f>
        <v>0</v>
      </c>
      <c r="V143" s="99">
        <f>DSUM($B$90:$Z$126,V$90,$B$134:$C143)</f>
        <v>0</v>
      </c>
      <c r="W143" s="99">
        <f>DSUM($B$90:$Z$126,W$90,$B$134:$C143)</f>
        <v>0</v>
      </c>
      <c r="X143" s="99">
        <f>DSUM($B$90:$Z$126,X$90,$B$134:$C143)</f>
        <v>0</v>
      </c>
      <c r="Y143" s="312">
        <f>DSUM($B$90:$Y$128,Y$90,$B$134:$C143)</f>
        <v>0</v>
      </c>
    </row>
    <row r="144" spans="1:25">
      <c r="A144" s="23" t="s">
        <v>118</v>
      </c>
      <c r="B144" s="98" t="s">
        <v>119</v>
      </c>
      <c r="C144" s="98" t="s">
        <v>120</v>
      </c>
      <c r="D144" s="98"/>
      <c r="E144" s="99">
        <f>DSUM($B$90:$Z$126,E$90,$B$134:$C144)</f>
        <v>2.9064683269527769E-2</v>
      </c>
      <c r="F144" s="99">
        <f>DSUM($B$90:$Z$126,F$90,$B$134:$C144)</f>
        <v>3.9390939427556032E-2</v>
      </c>
      <c r="G144" s="99">
        <f>DSUM($B$90:$Z$126,G$90,$B$134:$C144)</f>
        <v>5.2226084552829663E-2</v>
      </c>
      <c r="H144" s="99">
        <f>DSUM($B$90:$Z$126,H$90,$B$134:$C144)</f>
        <v>7.3161958484885187E-2</v>
      </c>
      <c r="I144" s="99">
        <f>DSUM($B$90:$Z$126,I$90,$B$134:$C144)</f>
        <v>7.9600848249597955E-2</v>
      </c>
      <c r="J144" s="99">
        <f>DSUM($B$90:$Z$126,J$90,$B$134:$C144)</f>
        <v>7.0936168705849206E-2</v>
      </c>
      <c r="K144" s="99">
        <f>DSUM($B$90:$Z$126,K$90,$B$134:$C144)</f>
        <v>9.5971270378704468E-2</v>
      </c>
      <c r="L144" s="99">
        <f>DSUM($B$90:$Z$126,L$90,$B$134:$C144)</f>
        <v>8.7569937824163363E-2</v>
      </c>
      <c r="M144" s="99">
        <f>DSUM($B$90:$Z$126,M$90,$B$134:$C144)</f>
        <v>8.8004108011199386E-2</v>
      </c>
      <c r="N144" s="99">
        <f>DSUM($B$90:$Z$126,N$90,$B$134:$C144)</f>
        <v>0.10180563739699534</v>
      </c>
      <c r="O144" s="99">
        <f>DSUM($B$90:$Z$126,O$90,$B$134:$C144)</f>
        <v>0.10385030649503924</v>
      </c>
      <c r="P144" s="99">
        <f>DSUM($B$90:$Z$126,P$90,$B$134:$C144)</f>
        <v>0.11522365992434799</v>
      </c>
      <c r="Q144" s="99">
        <f>DSUM($B$90:$Z$126,Q$90,$B$134:$C144)</f>
        <v>0.12754882922623934</v>
      </c>
      <c r="R144" s="99">
        <f>DSUM($B$90:$Z$126,R$90,$B$134:$C144)</f>
        <v>0.11738730335995051</v>
      </c>
      <c r="S144" s="99">
        <f>DSUM($B$90:$Z$126,S$90,$B$134:$C144)</f>
        <v>0.1283622682115991</v>
      </c>
      <c r="T144" s="99">
        <f>DSUM($B$90:$Z$126,T$90,$B$134:$C144)</f>
        <v>0.12611273265778167</v>
      </c>
      <c r="U144" s="99">
        <f>DSUM($B$90:$Z$126,U$90,$B$134:$C144)</f>
        <v>0.12452798909719837</v>
      </c>
      <c r="V144" s="99">
        <f>DSUM($B$90:$Z$126,V$90,$B$134:$C144)</f>
        <v>0.11721029762626201</v>
      </c>
      <c r="W144" s="99">
        <f>DSUM($B$90:$Z$126,W$90,$B$134:$C144)</f>
        <v>0.11589547730426927</v>
      </c>
      <c r="X144" s="99">
        <f>DSUM($B$90:$Z$126,X$90,$B$134:$C144)</f>
        <v>0.12173504239735339</v>
      </c>
      <c r="Y144" s="312">
        <f>DSUM($B$90:$Y$128,Y$90,$B$134:$C144)</f>
        <v>1.9155855426013493</v>
      </c>
    </row>
    <row r="145" spans="1:25">
      <c r="A145" s="23" t="s">
        <v>121</v>
      </c>
      <c r="B145" s="98" t="s">
        <v>122</v>
      </c>
      <c r="C145" s="98" t="s">
        <v>123</v>
      </c>
      <c r="D145" s="98"/>
      <c r="E145" s="99">
        <f>DSUM($B$90:$Z$126,E$90,$B$134:$C145)</f>
        <v>5.9274378854363881E-2</v>
      </c>
      <c r="F145" s="99">
        <f>DSUM($B$90:$Z$126,F$90,$B$134:$C145)</f>
        <v>8.0333697271224094E-2</v>
      </c>
      <c r="G145" s="99">
        <f>DSUM($B$90:$Z$126,G$90,$B$134:$C145)</f>
        <v>0.10650963209050526</v>
      </c>
      <c r="H145" s="99">
        <f>DSUM($B$90:$Z$126,H$90,$B$134:$C145)</f>
        <v>0.14920615527597958</v>
      </c>
      <c r="I145" s="99">
        <f>DSUM($B$90:$Z$126,I$90,$B$134:$C145)</f>
        <v>0.16233759688763533</v>
      </c>
      <c r="J145" s="99">
        <f>DSUM($B$90:$Z$126,J$90,$B$134:$C145)</f>
        <v>0.1446668900313082</v>
      </c>
      <c r="K145" s="99">
        <f>DSUM($B$90:$Z$126,K$90,$B$134:$C145)</f>
        <v>0.19572335906120286</v>
      </c>
      <c r="L145" s="99">
        <f>DSUM($B$90:$Z$126,L$90,$B$134:$C145)</f>
        <v>0.17858972082054569</v>
      </c>
      <c r="M145" s="99">
        <f>DSUM($B$90:$Z$126,M$90,$B$134:$C145)</f>
        <v>0.17947516546533987</v>
      </c>
      <c r="N145" s="99">
        <f>DSUM($B$90:$Z$126,N$90,$B$134:$C145)</f>
        <v>0.20762193981677418</v>
      </c>
      <c r="O145" s="99">
        <f>DSUM($B$90:$Z$126,O$90,$B$134:$C145)</f>
        <v>0.21179182839341418</v>
      </c>
      <c r="P145" s="99">
        <f>DSUM($B$90:$Z$126,P$90,$B$134:$C145)</f>
        <v>0.23498659207832323</v>
      </c>
      <c r="Q145" s="99">
        <f>DSUM($B$90:$Z$126,Q$90,$B$134:$C145)</f>
        <v>0.26012248459329279</v>
      </c>
      <c r="R145" s="99">
        <f>DSUM($B$90:$Z$126,R$90,$B$134:$C145)</f>
        <v>0.23939911636143218</v>
      </c>
      <c r="S145" s="99">
        <f>DSUM($B$90:$Z$126,S$90,$B$134:$C145)</f>
        <v>0.26178140824802509</v>
      </c>
      <c r="T145" s="99">
        <f>DSUM($B$90:$Z$126,T$90,$B$134:$C145)</f>
        <v>0.257193715981544</v>
      </c>
      <c r="U145" s="99">
        <f>DSUM($B$90:$Z$126,U$90,$B$134:$C145)</f>
        <v>0.25396179739065705</v>
      </c>
      <c r="V145" s="99">
        <f>DSUM($B$90:$Z$126,V$90,$B$134:$C145)</f>
        <v>0.23903813169764787</v>
      </c>
      <c r="W145" s="99">
        <f>DSUM($B$90:$Z$126,W$90,$B$134:$C145)</f>
        <v>0.23635669329460418</v>
      </c>
      <c r="X145" s="99">
        <f>DSUM($B$90:$Z$126,X$90,$B$134:$C145)</f>
        <v>0.24826587497954916</v>
      </c>
      <c r="Y145" s="312">
        <f>DSUM($B$90:$Y$128,Y$90,$B$134:$C145)</f>
        <v>3.9066361785933688</v>
      </c>
    </row>
    <row r="146" spans="1:25">
      <c r="A146" s="23" t="s">
        <v>124</v>
      </c>
      <c r="B146" s="98" t="s">
        <v>125</v>
      </c>
      <c r="C146" s="98" t="s">
        <v>126</v>
      </c>
      <c r="D146" s="98"/>
      <c r="E146" s="99">
        <f>DSUM($B$90:$Z$126,E$90,$B$134:$C146)</f>
        <v>6.4662603439523555E-2</v>
      </c>
      <c r="F146" s="99">
        <f>DSUM($B$90:$Z$126,F$90,$B$134:$C146)</f>
        <v>8.7636279112142321E-2</v>
      </c>
      <c r="G146" s="99">
        <f>DSUM($B$90:$Z$126,G$90,$B$134:$C146)</f>
        <v>0.11619168746212594</v>
      </c>
      <c r="H146" s="99">
        <f>DSUM($B$90:$Z$126,H$90,$B$134:$C146)</f>
        <v>0.16276945681795765</v>
      </c>
      <c r="I146" s="99">
        <f>DSUM($B$90:$Z$126,I$90,$B$134:$C146)</f>
        <v>0.17709458713454873</v>
      </c>
      <c r="J146" s="99">
        <f>DSUM($B$90:$Z$126,J$90,$B$134:$C146)</f>
        <v>0.15781755830639041</v>
      </c>
      <c r="K146" s="99">
        <f>DSUM($B$90:$Z$126,K$90,$B$134:$C146)</f>
        <v>0.21351521847106267</v>
      </c>
      <c r="L146" s="99">
        <f>DSUM($B$90:$Z$126,L$90,$B$134:$C146)</f>
        <v>0.19482407945880958</v>
      </c>
      <c r="M146" s="99">
        <f>DSUM($B$90:$Z$126,M$90,$B$134:$C146)</f>
        <v>0.19579001376365737</v>
      </c>
      <c r="N146" s="99">
        <f>DSUM($B$90:$Z$126,N$90,$B$134:$C146)</f>
        <v>0.22649541706211057</v>
      </c>
      <c r="O146" s="99">
        <f>DSUM($B$90:$Z$126,O$90,$B$134:$C146)</f>
        <v>0.23104436142272147</v>
      </c>
      <c r="P146" s="99">
        <f>DSUM($B$90:$Z$126,P$90,$B$134:$C146)</f>
        <v>0.25634760095081172</v>
      </c>
      <c r="Q146" s="99">
        <f>DSUM($B$90:$Z$126,Q$90,$B$134:$C146)</f>
        <v>0.28376842393045737</v>
      </c>
      <c r="R146" s="99">
        <f>DSUM($B$90:$Z$126,R$90,$B$134:$C146)</f>
        <v>0.26116123735494817</v>
      </c>
      <c r="S146" s="99">
        <f>DSUM($B$90:$Z$126,S$90,$B$134:$C146)</f>
        <v>0.28557814888237903</v>
      </c>
      <c r="T146" s="99">
        <f>DSUM($B$90:$Z$126,T$90,$B$134:$C146)</f>
        <v>0.28057342118276191</v>
      </c>
      <c r="U146" s="99">
        <f>DSUM($B$90:$Z$126,U$90,$B$134:$C146)</f>
        <v>0.27704771118409927</v>
      </c>
      <c r="V146" s="99">
        <f>DSUM($B$90:$Z$126,V$90,$B$134:$C146)</f>
        <v>0.26076743806741137</v>
      </c>
      <c r="W146" s="99">
        <f>DSUM($B$90:$Z$126,W$90,$B$134:$C146)</f>
        <v>0.25784224861026772</v>
      </c>
      <c r="X146" s="99">
        <f>DSUM($B$90:$Z$126,X$90,$B$134:$C146)</f>
        <v>0.27083401178799588</v>
      </c>
      <c r="Y146" s="312">
        <f>DSUM($B$90:$Y$128,Y$90,$B$134:$C146)</f>
        <v>4.261761504402183</v>
      </c>
    </row>
    <row r="147" spans="1:25">
      <c r="A147" s="23" t="s">
        <v>127</v>
      </c>
      <c r="B147" s="98" t="s">
        <v>128</v>
      </c>
      <c r="C147" s="98" t="s">
        <v>129</v>
      </c>
      <c r="D147" s="98"/>
      <c r="E147" s="99">
        <f>DSUM($B$90:$Z$126,E$90,$B$134:$C147)</f>
        <v>8.2156806041405447E-2</v>
      </c>
      <c r="F147" s="99">
        <f>DSUM($B$90:$Z$126,F$90,$B$134:$C147)</f>
        <v>0.11134591560237059</v>
      </c>
      <c r="G147" s="99">
        <f>DSUM($B$90:$Z$126,G$90,$B$134:$C147)</f>
        <v>0.14762687276235995</v>
      </c>
      <c r="H147" s="99">
        <f>DSUM($B$90:$Z$126,H$90,$B$134:$C147)</f>
        <v>0.20680606690642703</v>
      </c>
      <c r="I147" s="99">
        <f>DSUM($B$90:$Z$126,I$90,$B$134:$C147)</f>
        <v>0.22500680257644604</v>
      </c>
      <c r="J147" s="99">
        <f>DSUM($B$90:$Z$126,J$90,$B$134:$C147)</f>
        <v>0.20051445252792385</v>
      </c>
      <c r="K147" s="99">
        <f>DSUM($B$90:$Z$126,K$90,$B$134:$C147)</f>
        <v>0.27128088659810157</v>
      </c>
      <c r="L147" s="99">
        <f>DSUM($B$90:$Z$126,L$90,$B$134:$C147)</f>
        <v>0.24753293645627328</v>
      </c>
      <c r="M147" s="99">
        <f>DSUM($B$90:$Z$126,M$90,$B$134:$C147)</f>
        <v>0.24876020033231469</v>
      </c>
      <c r="N147" s="99">
        <f>DSUM($B$90:$Z$126,N$90,$B$134:$C147)</f>
        <v>0.2877728247710058</v>
      </c>
      <c r="O147" s="99">
        <f>DSUM($B$90:$Z$126,O$90,$B$134:$C147)</f>
        <v>0.29355246740289254</v>
      </c>
      <c r="P147" s="99">
        <f>DSUM($B$90:$Z$126,P$90,$B$134:$C147)</f>
        <v>0.32570139478211235</v>
      </c>
      <c r="Q147" s="99">
        <f>DSUM($B$90:$Z$126,Q$90,$B$134:$C147)</f>
        <v>0.36054080914533743</v>
      </c>
      <c r="R147" s="99">
        <f>DSUM($B$90:$Z$126,R$90,$B$134:$C147)</f>
        <v>0.33181734080612846</v>
      </c>
      <c r="S147" s="99">
        <f>DSUM($B$90:$Z$126,S$90,$B$134:$C147)</f>
        <v>0.36284014777314844</v>
      </c>
      <c r="T147" s="99">
        <f>DSUM($B$90:$Z$126,T$90,$B$134:$C147)</f>
        <v>0.35648141148607565</v>
      </c>
      <c r="U147" s="99">
        <f>DSUM($B$90:$Z$126,U$90,$B$134:$C147)</f>
        <v>0.35200183508316646</v>
      </c>
      <c r="V147" s="99">
        <f>DSUM($B$90:$Z$126,V$90,$B$134:$C147)</f>
        <v>0.33131700073374559</v>
      </c>
      <c r="W147" s="99">
        <f>DSUM($B$90:$Z$126,W$90,$B$134:$C147)</f>
        <v>0.32760041324605366</v>
      </c>
      <c r="X147" s="99">
        <f>DSUM($B$90:$Z$126,X$90,$B$134:$C147)</f>
        <v>0.34410704475721365</v>
      </c>
      <c r="Y147" s="312">
        <f>DSUM($B$90:$Y$128,Y$90,$B$134:$C147)</f>
        <v>5.4147636297905031</v>
      </c>
    </row>
    <row r="148" spans="1:25">
      <c r="A148" s="23" t="s">
        <v>130</v>
      </c>
      <c r="B148" s="98" t="s">
        <v>131</v>
      </c>
      <c r="C148" s="98" t="s">
        <v>132</v>
      </c>
      <c r="D148" s="98"/>
      <c r="E148" s="99">
        <f>DSUM($B$90:$Z$126,E$90,$B$134:$C148)</f>
        <v>0.10238125753304143</v>
      </c>
      <c r="F148" s="99">
        <f>DSUM($B$90:$Z$126,F$90,$B$134:$C148)</f>
        <v>0.13875581841379461</v>
      </c>
      <c r="G148" s="99">
        <f>DSUM($B$90:$Z$126,G$90,$B$134:$C148)</f>
        <v>0.1839680192954852</v>
      </c>
      <c r="H148" s="99">
        <f>DSUM($B$90:$Z$126,H$90,$B$134:$C148)</f>
        <v>0.25771529122823356</v>
      </c>
      <c r="I148" s="99">
        <f>DSUM($B$90:$Z$126,I$90,$B$134:$C148)</f>
        <v>0.28039648218134711</v>
      </c>
      <c r="J148" s="99">
        <f>DSUM($B$90:$Z$126,J$90,$B$134:$C148)</f>
        <v>0.24987487698842628</v>
      </c>
      <c r="K148" s="99">
        <f>DSUM($B$90:$Z$126,K$90,$B$134:$C148)</f>
        <v>0.33806180708381534</v>
      </c>
      <c r="L148" s="99">
        <f>DSUM($B$90:$Z$126,L$90,$B$134:$C148)</f>
        <v>0.30846784991212345</v>
      </c>
      <c r="M148" s="99">
        <f>DSUM($B$90:$Z$126,M$90,$B$134:$C148)</f>
        <v>0.30999722800029639</v>
      </c>
      <c r="N148" s="99">
        <f>DSUM($B$90:$Z$126,N$90,$B$134:$C148)</f>
        <v>0.35861354772047244</v>
      </c>
      <c r="O148" s="99">
        <f>DSUM($B$90:$Z$126,O$90,$B$134:$C148)</f>
        <v>0.36581595868622885</v>
      </c>
      <c r="P148" s="99">
        <f>DSUM($B$90:$Z$126,P$90,$B$134:$C148)</f>
        <v>0.405878952514934</v>
      </c>
      <c r="Q148" s="99">
        <f>DSUM($B$90:$Z$126,Q$90,$B$134:$C148)</f>
        <v>0.44929474757911941</v>
      </c>
      <c r="R148" s="99">
        <f>DSUM($B$90:$Z$126,R$90,$B$134:$C148)</f>
        <v>0.41350045431269622</v>
      </c>
      <c r="S148" s="99">
        <f>DSUM($B$90:$Z$126,S$90,$B$134:$C148)</f>
        <v>0.45216011189343985</v>
      </c>
      <c r="T148" s="99">
        <f>DSUM($B$90:$Z$126,T$90,$B$134:$C148)</f>
        <v>0.44423605241791209</v>
      </c>
      <c r="U148" s="99">
        <f>DSUM($B$90:$Z$126,U$90,$B$134:$C148)</f>
        <v>0.43865374356922038</v>
      </c>
      <c r="V148" s="99">
        <f>DSUM($B$90:$Z$126,V$90,$B$134:$C148)</f>
        <v>0.41287694606946052</v>
      </c>
      <c r="W148" s="99">
        <f>DSUM($B$90:$Z$126,W$90,$B$134:$C148)</f>
        <v>0.40824545028650983</v>
      </c>
      <c r="X148" s="99">
        <f>DSUM($B$90:$Z$126,X$90,$B$134:$C148)</f>
        <v>0.42881550130450313</v>
      </c>
      <c r="Y148" s="312">
        <f>DSUM($B$90:$Y$128,Y$90,$B$134:$C148)</f>
        <v>6.7477100969910602</v>
      </c>
    </row>
    <row r="149" spans="1:25">
      <c r="A149" s="23" t="s">
        <v>133</v>
      </c>
      <c r="B149" s="98" t="s">
        <v>134</v>
      </c>
      <c r="C149" s="98" t="s">
        <v>135</v>
      </c>
      <c r="D149" s="98"/>
      <c r="E149" s="99">
        <f>DSUM($B$90:$Z$126,E$90,$B$134:$C149)</f>
        <v>0.12388215412795182</v>
      </c>
      <c r="F149" s="99">
        <f>DSUM($B$90:$Z$126,F$90,$B$134:$C149)</f>
        <v>0.16789566857332541</v>
      </c>
      <c r="G149" s="99">
        <f>DSUM($B$90:$Z$126,G$90,$B$134:$C149)</f>
        <v>0.22260279928308357</v>
      </c>
      <c r="H149" s="99">
        <f>DSUM($B$90:$Z$126,H$90,$B$134:$C149)</f>
        <v>0.31183759799748945</v>
      </c>
      <c r="I149" s="99">
        <f>DSUM($B$90:$Z$126,I$90,$B$134:$C149)</f>
        <v>0.3392820234828115</v>
      </c>
      <c r="J149" s="99">
        <f>DSUM($B$90:$Z$126,J$90,$B$134:$C149)</f>
        <v>0.30235063301301146</v>
      </c>
      <c r="K149" s="99">
        <f>DSUM($B$90:$Z$126,K$90,$B$134:$C149)</f>
        <v>0.40905753552026147</v>
      </c>
      <c r="L149" s="99">
        <f>DSUM($B$90:$Z$126,L$90,$B$134:$C149)</f>
        <v>0.3732486066993162</v>
      </c>
      <c r="M149" s="99">
        <f>DSUM($B$90:$Z$126,M$90,$B$134:$C149)</f>
        <v>0.37509916662213993</v>
      </c>
      <c r="N149" s="99">
        <f>DSUM($B$90:$Z$126,N$90,$B$134:$C149)</f>
        <v>0.43392530880705055</v>
      </c>
      <c r="O149" s="99">
        <f>DSUM($B$90:$Z$126,O$90,$B$134:$C149)</f>
        <v>0.44264028464200483</v>
      </c>
      <c r="P149" s="99">
        <f>DSUM($B$90:$Z$126,P$90,$B$134:$C149)</f>
        <v>0.49111683294688474</v>
      </c>
      <c r="Q149" s="99">
        <f>DSUM($B$90:$Z$126,Q$90,$B$134:$C149)</f>
        <v>0.54365029800999165</v>
      </c>
      <c r="R149" s="99">
        <f>DSUM($B$90:$Z$126,R$90,$B$134:$C149)</f>
        <v>0.50033891209640213</v>
      </c>
      <c r="S149" s="99">
        <f>DSUM($B$90:$Z$126,S$90,$B$134:$C149)</f>
        <v>0.54711741213002307</v>
      </c>
      <c r="T149" s="99">
        <f>DSUM($B$90:$Z$126,T$90,$B$134:$C149)</f>
        <v>0.5375292357301622</v>
      </c>
      <c r="U149" s="99">
        <f>DSUM($B$90:$Z$126,U$90,$B$134:$C149)</f>
        <v>0.53077459663071302</v>
      </c>
      <c r="V149" s="99">
        <f>DSUM($B$90:$Z$126,V$90,$B$134:$C149)</f>
        <v>0.499584462052031</v>
      </c>
      <c r="W149" s="99">
        <f>DSUM($B$90:$Z$126,W$90,$B$134:$C149)</f>
        <v>0.49398031449366286</v>
      </c>
      <c r="X149" s="99">
        <f>DSUM($B$90:$Z$126,X$90,$B$134:$C149)</f>
        <v>0.51887024349075961</v>
      </c>
      <c r="Y149" s="312">
        <f>DSUM($B$90:$Y$128,Y$90,$B$134:$C149)</f>
        <v>8.1647840863490764</v>
      </c>
    </row>
    <row r="150" spans="1:25">
      <c r="A150" s="23" t="s">
        <v>136</v>
      </c>
      <c r="B150" s="98" t="s">
        <v>137</v>
      </c>
      <c r="C150" s="98" t="s">
        <v>138</v>
      </c>
      <c r="D150" s="98"/>
      <c r="E150" s="99">
        <f>DSUM($B$90:$Z$126,E$90,$B$134:$C150)</f>
        <v>0.13412532260008198</v>
      </c>
      <c r="F150" s="99">
        <f>DSUM($B$90:$Z$126,F$90,$B$134:$C150)</f>
        <v>0.18177808473765222</v>
      </c>
      <c r="G150" s="99">
        <f>DSUM($B$90:$Z$126,G$90,$B$134:$C150)</f>
        <v>0.24100866243161534</v>
      </c>
      <c r="H150" s="99">
        <f>DSUM($B$90:$Z$126,H$90,$B$134:$C150)</f>
        <v>0.33762182071074276</v>
      </c>
      <c r="I150" s="99">
        <f>DSUM($B$90:$Z$126,I$90,$B$134:$C150)</f>
        <v>0.36733548243792591</v>
      </c>
      <c r="J150" s="99">
        <f>DSUM($B$90:$Z$126,J$90,$B$134:$C150)</f>
        <v>0.32735042812804238</v>
      </c>
      <c r="K150" s="99">
        <f>DSUM($B$90:$Z$126,K$90,$B$134:$C150)</f>
        <v>0.44288036723176616</v>
      </c>
      <c r="L150" s="99">
        <f>DSUM($B$90:$Z$126,L$90,$B$134:$C150)</f>
        <v>0.40411058506352915</v>
      </c>
      <c r="M150" s="99">
        <f>DSUM($B$90:$Z$126,M$90,$B$134:$C150)</f>
        <v>0.40611415812364215</v>
      </c>
      <c r="N150" s="99">
        <f>DSUM($B$90:$Z$126,N$90,$B$134:$C150)</f>
        <v>0.46980432684415169</v>
      </c>
      <c r="O150" s="99">
        <f>DSUM($B$90:$Z$126,O$90,$B$134:$C150)</f>
        <v>0.4792398985255083</v>
      </c>
      <c r="P150" s="99">
        <f>DSUM($B$90:$Z$126,P$90,$B$134:$C150)</f>
        <v>0.53172471948862254</v>
      </c>
      <c r="Q150" s="99">
        <f>DSUM($B$90:$Z$126,Q$90,$B$134:$C150)</f>
        <v>0.58860190247344379</v>
      </c>
      <c r="R150" s="99">
        <f>DSUM($B$90:$Z$126,R$90,$B$134:$C150)</f>
        <v>0.54170932420977524</v>
      </c>
      <c r="S150" s="99">
        <f>DSUM($B$90:$Z$126,S$90,$B$134:$C150)</f>
        <v>0.59235569415646705</v>
      </c>
      <c r="T150" s="99">
        <f>DSUM($B$90:$Z$126,T$90,$B$134:$C150)</f>
        <v>0.58197472151492291</v>
      </c>
      <c r="U150" s="99">
        <f>DSUM($B$90:$Z$126,U$90,$B$134:$C150)</f>
        <v>0.5746615765777997</v>
      </c>
      <c r="V150" s="99">
        <f>DSUM($B$90:$Z$126,V$90,$B$134:$C150)</f>
        <v>0.54089249263060835</v>
      </c>
      <c r="W150" s="99">
        <f>DSUM($B$90:$Z$126,W$90,$B$134:$C150)</f>
        <v>0.53482496737278773</v>
      </c>
      <c r="X150" s="99">
        <f>DSUM($B$90:$Z$126,X$90,$B$134:$C150)</f>
        <v>0.56177291463547974</v>
      </c>
      <c r="Y150" s="312">
        <f>DSUM($B$90:$Y$128,Y$90,$B$134:$C150)</f>
        <v>8.8398874498945652</v>
      </c>
    </row>
    <row r="151" spans="1:25">
      <c r="A151" s="23" t="s">
        <v>139</v>
      </c>
      <c r="B151" s="98" t="s">
        <v>140</v>
      </c>
      <c r="C151" s="98" t="s">
        <v>141</v>
      </c>
      <c r="D151" s="98"/>
      <c r="E151" s="99">
        <f>DSUM($B$90:$Z$126,E$90,$B$134:$C151)</f>
        <v>0.1467342049399275</v>
      </c>
      <c r="F151" s="99">
        <f>DSUM($B$90:$Z$126,F$90,$B$134:$C151)</f>
        <v>0.19886671824836952</v>
      </c>
      <c r="G151" s="99">
        <f>DSUM($B$90:$Z$126,G$90,$B$134:$C151)</f>
        <v>0.26366545690244508</v>
      </c>
      <c r="H151" s="99">
        <f>DSUM($B$90:$Z$126,H$90,$B$134:$C151)</f>
        <v>0.36936104586361912</v>
      </c>
      <c r="I151" s="99">
        <f>DSUM($B$90:$Z$126,I$90,$B$134:$C151)</f>
        <v>0.40186803592985965</v>
      </c>
      <c r="J151" s="99">
        <f>DSUM($B$90:$Z$126,J$90,$B$134:$C151)</f>
        <v>0.35812405798518337</v>
      </c>
      <c r="K151" s="99">
        <f>DSUM($B$90:$Z$126,K$90,$B$134:$C151)</f>
        <v>0.48451476059463072</v>
      </c>
      <c r="L151" s="99">
        <f>DSUM($B$90:$Z$126,L$90,$B$134:$C151)</f>
        <v>0.44210030035797027</v>
      </c>
      <c r="M151" s="99">
        <f>DSUM($B$90:$Z$126,M$90,$B$134:$C151)</f>
        <v>0.44429222574771432</v>
      </c>
      <c r="N151" s="99">
        <f>DSUM($B$90:$Z$126,N$90,$B$134:$C151)</f>
        <v>0.51396979362622097</v>
      </c>
      <c r="O151" s="99">
        <f>DSUM($B$90:$Z$126,O$90,$B$134:$C151)</f>
        <v>0.52429238657122168</v>
      </c>
      <c r="P151" s="99">
        <f>DSUM($B$90:$Z$126,P$90,$B$134:$C151)</f>
        <v>0.58171121193650954</v>
      </c>
      <c r="Q151" s="99">
        <f>DSUM($B$90:$Z$126,Q$90,$B$134:$C151)</f>
        <v>0.64393531744255983</v>
      </c>
      <c r="R151" s="99">
        <f>DSUM($B$90:$Z$126,R$90,$B$134:$C151)</f>
        <v>0.59263445153807381</v>
      </c>
      <c r="S151" s="99">
        <f>DSUM($B$90:$Z$126,S$90,$B$134:$C151)</f>
        <v>0.64804199638610926</v>
      </c>
      <c r="T151" s="99">
        <f>DSUM($B$90:$Z$126,T$90,$B$134:$C151)</f>
        <v>0.63668512702295443</v>
      </c>
      <c r="U151" s="99">
        <f>DSUM($B$90:$Z$126,U$90,$B$134:$C151)</f>
        <v>0.62868448637466445</v>
      </c>
      <c r="V151" s="99">
        <f>DSUM($B$90:$Z$126,V$90,$B$134:$C151)</f>
        <v>0.59174083107912245</v>
      </c>
      <c r="W151" s="99">
        <f>DSUM($B$90:$Z$126,W$90,$B$134:$C151)</f>
        <v>0.58510290859438874</v>
      </c>
      <c r="X151" s="99">
        <f>DSUM($B$90:$Z$126,X$90,$B$134:$C151)</f>
        <v>0.61458418431250439</v>
      </c>
      <c r="Y151" s="312">
        <f>DSUM($B$90:$Y$128,Y$90,$B$134:$C151)</f>
        <v>9.6709095014540498</v>
      </c>
    </row>
    <row r="152" spans="1:25">
      <c r="A152" s="23" t="s">
        <v>142</v>
      </c>
      <c r="B152" s="98" t="s">
        <v>143</v>
      </c>
      <c r="C152" s="98" t="s">
        <v>144</v>
      </c>
      <c r="D152" s="98"/>
      <c r="E152" s="99">
        <f>DSUM($B$90:$Z$126,E$90,$B$134:$C152)</f>
        <v>0.16551708360727299</v>
      </c>
      <c r="F152" s="99">
        <f>DSUM($B$90:$Z$126,F$90,$B$134:$C152)</f>
        <v>0.22432287853057176</v>
      </c>
      <c r="G152" s="99">
        <f>DSUM($B$90:$Z$126,G$90,$B$134:$C152)</f>
        <v>0.29741625337008754</v>
      </c>
      <c r="H152" s="99">
        <f>DSUM($B$90:$Z$126,H$90,$B$134:$C152)</f>
        <v>0.41664152631969581</v>
      </c>
      <c r="I152" s="99">
        <f>DSUM($B$90:$Z$126,I$90,$B$134:$C152)</f>
        <v>0.45330961059368946</v>
      </c>
      <c r="J152" s="99">
        <f>DSUM($B$90:$Z$126,J$90,$B$134:$C152)</f>
        <v>0.40396613503699924</v>
      </c>
      <c r="K152" s="99">
        <f>DSUM($B$90:$Z$126,K$90,$B$134:$C152)</f>
        <v>0.54653562317750737</v>
      </c>
      <c r="L152" s="99">
        <f>DSUM($B$90:$Z$126,L$90,$B$134:$C152)</f>
        <v>0.49869185175404956</v>
      </c>
      <c r="M152" s="99">
        <f>DSUM($B$90:$Z$126,M$90,$B$134:$C152)</f>
        <v>0.50116435704443973</v>
      </c>
      <c r="N152" s="99">
        <f>DSUM($B$90:$Z$126,N$90,$B$134:$C152)</f>
        <v>0.57976108118806891</v>
      </c>
      <c r="O152" s="99">
        <f>DSUM($B$90:$Z$126,O$90,$B$134:$C152)</f>
        <v>0.59140502937466255</v>
      </c>
      <c r="P152" s="99">
        <f>DSUM($B$90:$Z$126,P$90,$B$134:$C152)</f>
        <v>0.65617381673755859</v>
      </c>
      <c r="Q152" s="99">
        <f>DSUM($B$90:$Z$126,Q$90,$B$134:$C152)</f>
        <v>0.7263629895868553</v>
      </c>
      <c r="R152" s="99">
        <f>DSUM($B$90:$Z$126,R$90,$B$134:$C152)</f>
        <v>0.66849529803862651</v>
      </c>
      <c r="S152" s="99">
        <f>DSUM($B$90:$Z$126,S$90,$B$134:$C152)</f>
        <v>0.73099534863583082</v>
      </c>
      <c r="T152" s="99">
        <f>DSUM($B$90:$Z$126,T$90,$B$134:$C152)</f>
        <v>0.7181847303027179</v>
      </c>
      <c r="U152" s="99">
        <f>DSUM($B$90:$Z$126,U$90,$B$134:$C152)</f>
        <v>0.70915995855548342</v>
      </c>
      <c r="V152" s="99">
        <f>DSUM($B$90:$Z$126,V$90,$B$134:$C152)</f>
        <v>0.66748728867722373</v>
      </c>
      <c r="W152" s="99">
        <f>DSUM($B$90:$Z$126,W$90,$B$134:$C152)</f>
        <v>0.6599996713808064</v>
      </c>
      <c r="X152" s="99">
        <f>DSUM($B$90:$Z$126,X$90,$B$134:$C152)</f>
        <v>0.69325473130280701</v>
      </c>
      <c r="Y152" s="312">
        <f>DSUM($B$90:$Y$128,Y$90,$B$134:$C152)</f>
        <v>10.908845263214955</v>
      </c>
    </row>
    <row r="153" spans="1:25">
      <c r="A153" s="23" t="s">
        <v>145</v>
      </c>
      <c r="B153" s="98" t="s">
        <v>146</v>
      </c>
      <c r="C153" s="98" t="s">
        <v>147</v>
      </c>
      <c r="D153" s="98"/>
      <c r="E153" s="99">
        <f>DSUM($B$90:$Z$126,E$90,$B$134:$C153)</f>
        <v>0.16551708360727299</v>
      </c>
      <c r="F153" s="99">
        <f>DSUM($B$90:$Z$126,F$90,$B$134:$C153)</f>
        <v>0.22432287853057176</v>
      </c>
      <c r="G153" s="99">
        <f>DSUM($B$90:$Z$126,G$90,$B$134:$C153)</f>
        <v>0.29741625337008754</v>
      </c>
      <c r="H153" s="99">
        <f>DSUM($B$90:$Z$126,H$90,$B$134:$C153)</f>
        <v>0.41664152631969581</v>
      </c>
      <c r="I153" s="99">
        <f>DSUM($B$90:$Z$126,I$90,$B$134:$C153)</f>
        <v>0.45330961059368946</v>
      </c>
      <c r="J153" s="99">
        <f>DSUM($B$90:$Z$126,J$90,$B$134:$C153)</f>
        <v>0.40396613503699924</v>
      </c>
      <c r="K153" s="99">
        <f>DSUM($B$90:$Z$126,K$90,$B$134:$C153)</f>
        <v>0.54653562317750737</v>
      </c>
      <c r="L153" s="99">
        <f>DSUM($B$90:$Z$126,L$90,$B$134:$C153)</f>
        <v>0.49869185175404956</v>
      </c>
      <c r="M153" s="99">
        <f>DSUM($B$90:$Z$126,M$90,$B$134:$C153)</f>
        <v>0.50116435704443973</v>
      </c>
      <c r="N153" s="99">
        <f>DSUM($B$90:$Z$126,N$90,$B$134:$C153)</f>
        <v>0.57976108118806891</v>
      </c>
      <c r="O153" s="99">
        <f>DSUM($B$90:$Z$126,O$90,$B$134:$C153)</f>
        <v>0.59140502937466255</v>
      </c>
      <c r="P153" s="99">
        <f>DSUM($B$90:$Z$126,P$90,$B$134:$C153)</f>
        <v>0.65617381673755859</v>
      </c>
      <c r="Q153" s="99">
        <f>DSUM($B$90:$Z$126,Q$90,$B$134:$C153)</f>
        <v>0.7263629895868553</v>
      </c>
      <c r="R153" s="99">
        <f>DSUM($B$90:$Z$126,R$90,$B$134:$C153)</f>
        <v>0.66849529803862651</v>
      </c>
      <c r="S153" s="99">
        <f>DSUM($B$90:$Z$126,S$90,$B$134:$C153)</f>
        <v>0.73099534863583082</v>
      </c>
      <c r="T153" s="99">
        <f>DSUM($B$90:$Z$126,T$90,$B$134:$C153)</f>
        <v>0.7181847303027179</v>
      </c>
      <c r="U153" s="99">
        <f>DSUM($B$90:$Z$126,U$90,$B$134:$C153)</f>
        <v>0.70915995855548342</v>
      </c>
      <c r="V153" s="99">
        <f>DSUM($B$90:$Z$126,V$90,$B$134:$C153)</f>
        <v>0.66748728867722373</v>
      </c>
      <c r="W153" s="99">
        <f>DSUM($B$90:$Z$126,W$90,$B$134:$C153)</f>
        <v>0.6599996713808064</v>
      </c>
      <c r="X153" s="99">
        <f>DSUM($B$90:$Z$126,X$90,$B$134:$C153)</f>
        <v>0.69325473130280701</v>
      </c>
      <c r="Y153" s="312">
        <f>DSUM($B$90:$Y$128,Y$90,$B$134:$C153)</f>
        <v>10.908845263214955</v>
      </c>
    </row>
    <row r="154" spans="1:25">
      <c r="A154" s="23" t="s">
        <v>148</v>
      </c>
      <c r="B154" s="98" t="s">
        <v>149</v>
      </c>
      <c r="C154" s="98" t="s">
        <v>150</v>
      </c>
      <c r="D154" s="98"/>
      <c r="E154" s="99">
        <f>DSUM($B$90:$Z$126,E$90,$B$134:$C154)</f>
        <v>0.16551708360727299</v>
      </c>
      <c r="F154" s="99">
        <f>DSUM($B$90:$Z$126,F$90,$B$134:$C154)</f>
        <v>0.22432287853057176</v>
      </c>
      <c r="G154" s="99">
        <f>DSUM($B$90:$Z$126,G$90,$B$134:$C154)</f>
        <v>0.29741625337008754</v>
      </c>
      <c r="H154" s="99">
        <f>DSUM($B$90:$Z$126,H$90,$B$134:$C154)</f>
        <v>0.41664152631969581</v>
      </c>
      <c r="I154" s="99">
        <f>DSUM($B$90:$Z$126,I$90,$B$134:$C154)</f>
        <v>0.45330961059368946</v>
      </c>
      <c r="J154" s="99">
        <f>DSUM($B$90:$Z$126,J$90,$B$134:$C154)</f>
        <v>0.40396613503699924</v>
      </c>
      <c r="K154" s="99">
        <f>DSUM($B$90:$Z$126,K$90,$B$134:$C154)</f>
        <v>0.54653562317750737</v>
      </c>
      <c r="L154" s="99">
        <f>DSUM($B$90:$Z$126,L$90,$B$134:$C154)</f>
        <v>0.49869185175404956</v>
      </c>
      <c r="M154" s="99">
        <f>DSUM($B$90:$Z$126,M$90,$B$134:$C154)</f>
        <v>0.50116435704443973</v>
      </c>
      <c r="N154" s="99">
        <f>DSUM($B$90:$Z$126,N$90,$B$134:$C154)</f>
        <v>0.57976108118806891</v>
      </c>
      <c r="O154" s="99">
        <f>DSUM($B$90:$Z$126,O$90,$B$134:$C154)</f>
        <v>0.59140502937466255</v>
      </c>
      <c r="P154" s="99">
        <f>DSUM($B$90:$Z$126,P$90,$B$134:$C154)</f>
        <v>0.65617381673755859</v>
      </c>
      <c r="Q154" s="99">
        <f>DSUM($B$90:$Z$126,Q$90,$B$134:$C154)</f>
        <v>0.7263629895868553</v>
      </c>
      <c r="R154" s="99">
        <f>DSUM($B$90:$Z$126,R$90,$B$134:$C154)</f>
        <v>0.66849529803862651</v>
      </c>
      <c r="S154" s="99">
        <f>DSUM($B$90:$Z$126,S$90,$B$134:$C154)</f>
        <v>0.73099534863583082</v>
      </c>
      <c r="T154" s="99">
        <f>DSUM($B$90:$Z$126,T$90,$B$134:$C154)</f>
        <v>0.7181847303027179</v>
      </c>
      <c r="U154" s="99">
        <f>DSUM($B$90:$Z$126,U$90,$B$134:$C154)</f>
        <v>0.70915995855548342</v>
      </c>
      <c r="V154" s="99">
        <f>DSUM($B$90:$Z$126,V$90,$B$134:$C154)</f>
        <v>0.66748728867722373</v>
      </c>
      <c r="W154" s="99">
        <f>DSUM($B$90:$Z$126,W$90,$B$134:$C154)</f>
        <v>0.6599996713808064</v>
      </c>
      <c r="X154" s="99">
        <f>DSUM($B$90:$Z$126,X$90,$B$134:$C154)</f>
        <v>0.69325473130280701</v>
      </c>
      <c r="Y154" s="312">
        <f>DSUM($B$90:$Y$128,Y$90,$B$134:$C154)</f>
        <v>10.908845263214955</v>
      </c>
    </row>
    <row r="155" spans="1:25">
      <c r="A155" s="23" t="s">
        <v>151</v>
      </c>
      <c r="B155" s="98" t="s">
        <v>152</v>
      </c>
      <c r="C155" s="98" t="s">
        <v>153</v>
      </c>
      <c r="D155" s="98"/>
      <c r="E155" s="99">
        <f>DSUM($B$90:$Z$126,E$90,$B$134:$C155)</f>
        <v>0.17146417170824133</v>
      </c>
      <c r="F155" s="99">
        <f>DSUM($B$90:$Z$126,F$90,$B$134:$C155)</f>
        <v>0.23238287990692216</v>
      </c>
      <c r="G155" s="99">
        <f>DSUM($B$90:$Z$126,G$90,$B$134:$C155)</f>
        <v>0.30810252588591203</v>
      </c>
      <c r="H155" s="99">
        <f>DSUM($B$90:$Z$126,H$90,$B$134:$C155)</f>
        <v>0.43161160559818468</v>
      </c>
      <c r="I155" s="99">
        <f>DSUM($B$90:$Z$126,I$90,$B$134:$C155)</f>
        <v>0.46959718727437144</v>
      </c>
      <c r="J155" s="99">
        <f>DSUM($B$90:$Z$126,J$90,$B$134:$C155)</f>
        <v>0.41848078296647218</v>
      </c>
      <c r="K155" s="99">
        <f>DSUM($B$90:$Z$126,K$90,$B$134:$C155)</f>
        <v>0.5661728438831739</v>
      </c>
      <c r="L155" s="99">
        <f>DSUM($B$90:$Z$126,L$90,$B$134:$C155)</f>
        <v>0.51661002861519645</v>
      </c>
      <c r="M155" s="99">
        <f>DSUM($B$90:$Z$126,M$90,$B$134:$C155)</f>
        <v>0.51917137190630303</v>
      </c>
      <c r="N155" s="99">
        <f>DSUM($B$90:$Z$126,N$90,$B$134:$C155)</f>
        <v>0.60059210450116085</v>
      </c>
      <c r="O155" s="99">
        <f>DSUM($B$90:$Z$126,O$90,$B$134:$C155)</f>
        <v>0.61265442391687241</v>
      </c>
      <c r="P155" s="99">
        <f>DSUM($B$90:$Z$126,P$90,$B$134:$C155)</f>
        <v>0.67975037700940377</v>
      </c>
      <c r="Q155" s="99">
        <f>DSUM($B$90:$Z$126,Q$90,$B$134:$C155)</f>
        <v>0.75246147198040292</v>
      </c>
      <c r="R155" s="99">
        <f>DSUM($B$90:$Z$126,R$90,$B$134:$C155)</f>
        <v>0.69251457354707979</v>
      </c>
      <c r="S155" s="99">
        <f>DSUM($B$90:$Z$126,S$90,$B$134:$C155)</f>
        <v>0.75726027334928392</v>
      </c>
      <c r="T155" s="99">
        <f>DSUM($B$90:$Z$126,T$90,$B$134:$C155)</f>
        <v>0.74398936491079626</v>
      </c>
      <c r="U155" s="99">
        <f>DSUM($B$90:$Z$126,U$90,$B$134:$C155)</f>
        <v>0.73464032988207917</v>
      </c>
      <c r="V155" s="99">
        <f>DSUM($B$90:$Z$126,V$90,$B$134:$C155)</f>
        <v>0.69147034604826052</v>
      </c>
      <c r="W155" s="99">
        <f>DSUM($B$90:$Z$126,W$90,$B$134:$C155)</f>
        <v>0.68371369598037546</v>
      </c>
      <c r="X155" s="99">
        <f>DSUM($B$90:$Z$126,X$90,$B$134:$C155)</f>
        <v>0.71816362211708273</v>
      </c>
      <c r="Y155" s="312">
        <f>DSUM($B$90:$Y$128,Y$90,$B$134:$C155)</f>
        <v>11.300803980987576</v>
      </c>
    </row>
    <row r="156" spans="1:25">
      <c r="A156" s="23" t="s">
        <v>154</v>
      </c>
      <c r="B156" s="98" t="s">
        <v>155</v>
      </c>
      <c r="C156" s="98" t="s">
        <v>156</v>
      </c>
      <c r="D156" s="98"/>
      <c r="E156" s="99">
        <f>DSUM($B$90:$Z$126,E$90,$B$134:$C156)</f>
        <v>0.17146417170824133</v>
      </c>
      <c r="F156" s="99">
        <f>DSUM($B$90:$Z$126,F$90,$B$134:$C156)</f>
        <v>0.23238287990692216</v>
      </c>
      <c r="G156" s="99">
        <f>DSUM($B$90:$Z$126,G$90,$B$134:$C156)</f>
        <v>0.30810252588591203</v>
      </c>
      <c r="H156" s="99">
        <f>DSUM($B$90:$Z$126,H$90,$B$134:$C156)</f>
        <v>0.43161160559818468</v>
      </c>
      <c r="I156" s="99">
        <f>DSUM($B$90:$Z$126,I$90,$B$134:$C156)</f>
        <v>0.46959718727437144</v>
      </c>
      <c r="J156" s="99">
        <f>DSUM($B$90:$Z$126,J$90,$B$134:$C156)</f>
        <v>0.41848078296647218</v>
      </c>
      <c r="K156" s="99">
        <f>DSUM($B$90:$Z$126,K$90,$B$134:$C156)</f>
        <v>0.5661728438831739</v>
      </c>
      <c r="L156" s="99">
        <f>DSUM($B$90:$Z$126,L$90,$B$134:$C156)</f>
        <v>0.51661002861519645</v>
      </c>
      <c r="M156" s="99">
        <f>DSUM($B$90:$Z$126,M$90,$B$134:$C156)</f>
        <v>0.51917137190630303</v>
      </c>
      <c r="N156" s="99">
        <f>DSUM($B$90:$Z$126,N$90,$B$134:$C156)</f>
        <v>0.60059210450116085</v>
      </c>
      <c r="O156" s="99">
        <f>DSUM($B$90:$Z$126,O$90,$B$134:$C156)</f>
        <v>0.61265442391687241</v>
      </c>
      <c r="P156" s="99">
        <f>DSUM($B$90:$Z$126,P$90,$B$134:$C156)</f>
        <v>0.67975037700940377</v>
      </c>
      <c r="Q156" s="99">
        <f>DSUM($B$90:$Z$126,Q$90,$B$134:$C156)</f>
        <v>0.75246147198040292</v>
      </c>
      <c r="R156" s="99">
        <f>DSUM($B$90:$Z$126,R$90,$B$134:$C156)</f>
        <v>0.69251457354707979</v>
      </c>
      <c r="S156" s="99">
        <f>DSUM($B$90:$Z$126,S$90,$B$134:$C156)</f>
        <v>0.75726027334928392</v>
      </c>
      <c r="T156" s="99">
        <f>DSUM($B$90:$Z$126,T$90,$B$134:$C156)</f>
        <v>0.74398936491079626</v>
      </c>
      <c r="U156" s="99">
        <f>DSUM($B$90:$Z$126,U$90,$B$134:$C156)</f>
        <v>0.73464032988207917</v>
      </c>
      <c r="V156" s="99">
        <f>DSUM($B$90:$Z$126,V$90,$B$134:$C156)</f>
        <v>0.69147034604826052</v>
      </c>
      <c r="W156" s="99">
        <f>DSUM($B$90:$Z$126,W$90,$B$134:$C156)</f>
        <v>0.68371369598037546</v>
      </c>
      <c r="X156" s="99">
        <f>DSUM($B$90:$Z$126,X$90,$B$134:$C156)</f>
        <v>0.71816362211708273</v>
      </c>
      <c r="Y156" s="312">
        <f>DSUM($B$90:$Y$128,Y$90,$B$134:$C156)</f>
        <v>11.300803980987576</v>
      </c>
    </row>
    <row r="157" spans="1:25">
      <c r="A157" s="23" t="s">
        <v>157</v>
      </c>
      <c r="B157" s="98" t="s">
        <v>158</v>
      </c>
      <c r="C157" s="98" t="s">
        <v>159</v>
      </c>
      <c r="D157" s="98"/>
      <c r="E157" s="99">
        <f>DSUM($B$90:$Z$126,E$90,$B$134:$C157)</f>
        <v>0.17146417170824133</v>
      </c>
      <c r="F157" s="99">
        <f>DSUM($B$90:$Z$126,F$90,$B$134:$C157)</f>
        <v>0.23238287990692216</v>
      </c>
      <c r="G157" s="99">
        <f>DSUM($B$90:$Z$126,G$90,$B$134:$C157)</f>
        <v>0.30810252588591203</v>
      </c>
      <c r="H157" s="99">
        <f>DSUM($B$90:$Z$126,H$90,$B$134:$C157)</f>
        <v>0.43161160559818468</v>
      </c>
      <c r="I157" s="99">
        <f>DSUM($B$90:$Z$126,I$90,$B$134:$C157)</f>
        <v>0.46959718727437144</v>
      </c>
      <c r="J157" s="99">
        <f>DSUM($B$90:$Z$126,J$90,$B$134:$C157)</f>
        <v>0.41848078296647218</v>
      </c>
      <c r="K157" s="99">
        <f>DSUM($B$90:$Z$126,K$90,$B$134:$C157)</f>
        <v>0.5661728438831739</v>
      </c>
      <c r="L157" s="99">
        <f>DSUM($B$90:$Z$126,L$90,$B$134:$C157)</f>
        <v>0.51661002861519645</v>
      </c>
      <c r="M157" s="99">
        <f>DSUM($B$90:$Z$126,M$90,$B$134:$C157)</f>
        <v>0.51917137190630303</v>
      </c>
      <c r="N157" s="99">
        <f>DSUM($B$90:$Z$126,N$90,$B$134:$C157)</f>
        <v>0.60059210450116085</v>
      </c>
      <c r="O157" s="99">
        <f>DSUM($B$90:$Z$126,O$90,$B$134:$C157)</f>
        <v>0.61265442391687241</v>
      </c>
      <c r="P157" s="99">
        <f>DSUM($B$90:$Z$126,P$90,$B$134:$C157)</f>
        <v>0.67975037700940377</v>
      </c>
      <c r="Q157" s="99">
        <f>DSUM($B$90:$Z$126,Q$90,$B$134:$C157)</f>
        <v>0.75246147198040292</v>
      </c>
      <c r="R157" s="99">
        <f>DSUM($B$90:$Z$126,R$90,$B$134:$C157)</f>
        <v>0.69251457354707979</v>
      </c>
      <c r="S157" s="99">
        <f>DSUM($B$90:$Z$126,S$90,$B$134:$C157)</f>
        <v>0.75726027334928392</v>
      </c>
      <c r="T157" s="99">
        <f>DSUM($B$90:$Z$126,T$90,$B$134:$C157)</f>
        <v>0.74398936491079626</v>
      </c>
      <c r="U157" s="99">
        <f>DSUM($B$90:$Z$126,U$90,$B$134:$C157)</f>
        <v>0.73464032988207917</v>
      </c>
      <c r="V157" s="99">
        <f>DSUM($B$90:$Z$126,V$90,$B$134:$C157)</f>
        <v>0.69147034604826052</v>
      </c>
      <c r="W157" s="99">
        <f>DSUM($B$90:$Z$126,W$90,$B$134:$C157)</f>
        <v>0.68371369598037546</v>
      </c>
      <c r="X157" s="99">
        <f>DSUM($B$90:$Z$126,X$90,$B$134:$C157)</f>
        <v>0.71816362211708273</v>
      </c>
      <c r="Y157" s="312">
        <f>DSUM($B$90:$Y$128,Y$90,$B$134:$C157)</f>
        <v>11.300803980987576</v>
      </c>
    </row>
    <row r="158" spans="1:25">
      <c r="A158" s="23" t="s">
        <v>160</v>
      </c>
      <c r="B158" s="98" t="s">
        <v>161</v>
      </c>
      <c r="C158" s="98" t="s">
        <v>162</v>
      </c>
      <c r="D158" s="98"/>
      <c r="E158" s="99">
        <f>DSUM($B$90:$Z$126,E$90,$B$134:$C158)</f>
        <v>0.17146417170824133</v>
      </c>
      <c r="F158" s="99">
        <f>DSUM($B$90:$Z$126,F$90,$B$134:$C158)</f>
        <v>0.23238287990692216</v>
      </c>
      <c r="G158" s="99">
        <f>DSUM($B$90:$Z$126,G$90,$B$134:$C158)</f>
        <v>0.30810252588591203</v>
      </c>
      <c r="H158" s="99">
        <f>DSUM($B$90:$Z$126,H$90,$B$134:$C158)</f>
        <v>0.43161160559818468</v>
      </c>
      <c r="I158" s="99">
        <f>DSUM($B$90:$Z$126,I$90,$B$134:$C158)</f>
        <v>0.46959718727437144</v>
      </c>
      <c r="J158" s="99">
        <f>DSUM($B$90:$Z$126,J$90,$B$134:$C158)</f>
        <v>0.41848078296647218</v>
      </c>
      <c r="K158" s="99">
        <f>DSUM($B$90:$Z$126,K$90,$B$134:$C158)</f>
        <v>0.5661728438831739</v>
      </c>
      <c r="L158" s="99">
        <f>DSUM($B$90:$Z$126,L$90,$B$134:$C158)</f>
        <v>0.51661002861519645</v>
      </c>
      <c r="M158" s="99">
        <f>DSUM($B$90:$Z$126,M$90,$B$134:$C158)</f>
        <v>0.51917137190630303</v>
      </c>
      <c r="N158" s="99">
        <f>DSUM($B$90:$Z$126,N$90,$B$134:$C158)</f>
        <v>0.60059210450116085</v>
      </c>
      <c r="O158" s="99">
        <f>DSUM($B$90:$Z$126,O$90,$B$134:$C158)</f>
        <v>0.61265442391687241</v>
      </c>
      <c r="P158" s="99">
        <f>DSUM($B$90:$Z$126,P$90,$B$134:$C158)</f>
        <v>0.67975037700940377</v>
      </c>
      <c r="Q158" s="99">
        <f>DSUM($B$90:$Z$126,Q$90,$B$134:$C158)</f>
        <v>0.75246147198040292</v>
      </c>
      <c r="R158" s="99">
        <f>DSUM($B$90:$Z$126,R$90,$B$134:$C158)</f>
        <v>0.69251457354707979</v>
      </c>
      <c r="S158" s="99">
        <f>DSUM($B$90:$Z$126,S$90,$B$134:$C158)</f>
        <v>0.75726027334928392</v>
      </c>
      <c r="T158" s="99">
        <f>DSUM($B$90:$Z$126,T$90,$B$134:$C158)</f>
        <v>0.74398936491079626</v>
      </c>
      <c r="U158" s="99">
        <f>DSUM($B$90:$Z$126,U$90,$B$134:$C158)</f>
        <v>0.73464032988207917</v>
      </c>
      <c r="V158" s="99">
        <f>DSUM($B$90:$Z$126,V$90,$B$134:$C158)</f>
        <v>0.69147034604826052</v>
      </c>
      <c r="W158" s="99">
        <f>DSUM($B$90:$Z$126,W$90,$B$134:$C158)</f>
        <v>0.68371369598037546</v>
      </c>
      <c r="X158" s="99">
        <f>DSUM($B$90:$Z$126,X$90,$B$134:$C158)</f>
        <v>0.71816362211708273</v>
      </c>
      <c r="Y158" s="312">
        <f>DSUM($B$90:$Y$128,Y$90,$B$134:$C158)</f>
        <v>11.300803980987576</v>
      </c>
    </row>
    <row r="159" spans="1:25">
      <c r="A159" s="23" t="s">
        <v>163</v>
      </c>
      <c r="B159" s="98" t="s">
        <v>164</v>
      </c>
      <c r="C159" s="98" t="s">
        <v>165</v>
      </c>
      <c r="D159" s="98"/>
      <c r="E159" s="99">
        <f>DSUM($B$90:$Z$126,E$90,$B$134:$C159)</f>
        <v>0.17146417170824133</v>
      </c>
      <c r="F159" s="99">
        <f>DSUM($B$90:$Z$126,F$90,$B$134:$C159)</f>
        <v>0.23238287990692216</v>
      </c>
      <c r="G159" s="99">
        <f>DSUM($B$90:$Z$126,G$90,$B$134:$C159)</f>
        <v>0.30810252588591203</v>
      </c>
      <c r="H159" s="99">
        <f>DSUM($B$90:$Z$126,H$90,$B$134:$C159)</f>
        <v>0.43161160559818468</v>
      </c>
      <c r="I159" s="99">
        <f>DSUM($B$90:$Z$126,I$90,$B$134:$C159)</f>
        <v>0.46959718727437144</v>
      </c>
      <c r="J159" s="99">
        <f>DSUM($B$90:$Z$126,J$90,$B$134:$C159)</f>
        <v>0.41848078296647218</v>
      </c>
      <c r="K159" s="99">
        <f>DSUM($B$90:$Z$126,K$90,$B$134:$C159)</f>
        <v>0.5661728438831739</v>
      </c>
      <c r="L159" s="99">
        <f>DSUM($B$90:$Z$126,L$90,$B$134:$C159)</f>
        <v>0.51661002861519645</v>
      </c>
      <c r="M159" s="99">
        <f>DSUM($B$90:$Z$126,M$90,$B$134:$C159)</f>
        <v>0.51917137190630303</v>
      </c>
      <c r="N159" s="99">
        <f>DSUM($B$90:$Z$126,N$90,$B$134:$C159)</f>
        <v>0.60059210450116085</v>
      </c>
      <c r="O159" s="99">
        <f>DSUM($B$90:$Z$126,O$90,$B$134:$C159)</f>
        <v>0.61265442391687241</v>
      </c>
      <c r="P159" s="99">
        <f>DSUM($B$90:$Z$126,P$90,$B$134:$C159)</f>
        <v>0.67975037700940377</v>
      </c>
      <c r="Q159" s="99">
        <f>DSUM($B$90:$Z$126,Q$90,$B$134:$C159)</f>
        <v>0.75246147198040292</v>
      </c>
      <c r="R159" s="99">
        <f>DSUM($B$90:$Z$126,R$90,$B$134:$C159)</f>
        <v>0.69251457354707979</v>
      </c>
      <c r="S159" s="99">
        <f>DSUM($B$90:$Z$126,S$90,$B$134:$C159)</f>
        <v>0.75726027334928392</v>
      </c>
      <c r="T159" s="99">
        <f>DSUM($B$90:$Z$126,T$90,$B$134:$C159)</f>
        <v>0.74398936491079626</v>
      </c>
      <c r="U159" s="99">
        <f>DSUM($B$90:$Z$126,U$90,$B$134:$C159)</f>
        <v>0.73464032988207917</v>
      </c>
      <c r="V159" s="99">
        <f>DSUM($B$90:$Z$126,V$90,$B$134:$C159)</f>
        <v>0.69147034604826052</v>
      </c>
      <c r="W159" s="99">
        <f>DSUM($B$90:$Z$126,W$90,$B$134:$C159)</f>
        <v>0.68371369598037546</v>
      </c>
      <c r="X159" s="99">
        <f>DSUM($B$90:$Z$126,X$90,$B$134:$C159)</f>
        <v>0.71816362211708273</v>
      </c>
      <c r="Y159" s="312">
        <f>DSUM($B$90:$Y$128,Y$90,$B$134:$C159)</f>
        <v>11.300803980987576</v>
      </c>
    </row>
    <row r="160" spans="1:25">
      <c r="A160" s="23" t="s">
        <v>166</v>
      </c>
      <c r="B160" s="98" t="s">
        <v>167</v>
      </c>
      <c r="C160" s="98" t="s">
        <v>168</v>
      </c>
      <c r="D160" s="98"/>
      <c r="E160" s="99">
        <f>DSUM($B$90:$Z$126,E$90,$B$134:$C160)</f>
        <v>0.17146417170824133</v>
      </c>
      <c r="F160" s="99">
        <f>DSUM($B$90:$Z$126,F$90,$B$134:$C160)</f>
        <v>0.23238287990692216</v>
      </c>
      <c r="G160" s="99">
        <f>DSUM($B$90:$Z$126,G$90,$B$134:$C160)</f>
        <v>0.30810252588591203</v>
      </c>
      <c r="H160" s="99">
        <f>DSUM($B$90:$Z$126,H$90,$B$134:$C160)</f>
        <v>0.43161160559818468</v>
      </c>
      <c r="I160" s="99">
        <f>DSUM($B$90:$Z$126,I$90,$B$134:$C160)</f>
        <v>0.46959718727437144</v>
      </c>
      <c r="J160" s="99">
        <f>DSUM($B$90:$Z$126,J$90,$B$134:$C160)</f>
        <v>0.41848078296647218</v>
      </c>
      <c r="K160" s="99">
        <f>DSUM($B$90:$Z$126,K$90,$B$134:$C160)</f>
        <v>0.5661728438831739</v>
      </c>
      <c r="L160" s="99">
        <f>DSUM($B$90:$Z$126,L$90,$B$134:$C160)</f>
        <v>0.51661002861519645</v>
      </c>
      <c r="M160" s="99">
        <f>DSUM($B$90:$Z$126,M$90,$B$134:$C160)</f>
        <v>0.51917137190630303</v>
      </c>
      <c r="N160" s="99">
        <f>DSUM($B$90:$Z$126,N$90,$B$134:$C160)</f>
        <v>0.60059210450116085</v>
      </c>
      <c r="O160" s="99">
        <f>DSUM($B$90:$Z$126,O$90,$B$134:$C160)</f>
        <v>0.61265442391687241</v>
      </c>
      <c r="P160" s="99">
        <f>DSUM($B$90:$Z$126,P$90,$B$134:$C160)</f>
        <v>0.67975037700940377</v>
      </c>
      <c r="Q160" s="99">
        <f>DSUM($B$90:$Z$126,Q$90,$B$134:$C160)</f>
        <v>0.75246147198040292</v>
      </c>
      <c r="R160" s="99">
        <f>DSUM($B$90:$Z$126,R$90,$B$134:$C160)</f>
        <v>0.69251457354707979</v>
      </c>
      <c r="S160" s="99">
        <f>DSUM($B$90:$Z$126,S$90,$B$134:$C160)</f>
        <v>0.75726027334928392</v>
      </c>
      <c r="T160" s="99">
        <f>DSUM($B$90:$Z$126,T$90,$B$134:$C160)</f>
        <v>0.74398936491079626</v>
      </c>
      <c r="U160" s="99">
        <f>DSUM($B$90:$Z$126,U$90,$B$134:$C160)</f>
        <v>0.73464032988207917</v>
      </c>
      <c r="V160" s="99">
        <f>DSUM($B$90:$Z$126,V$90,$B$134:$C160)</f>
        <v>0.69147034604826052</v>
      </c>
      <c r="W160" s="99">
        <f>DSUM($B$90:$Z$126,W$90,$B$134:$C160)</f>
        <v>0.68371369598037546</v>
      </c>
      <c r="X160" s="99">
        <f>DSUM($B$90:$Z$126,X$90,$B$134:$C160)</f>
        <v>0.71816362211708273</v>
      </c>
      <c r="Y160" s="312">
        <f>DSUM($B$90:$Y$128,Y$90,$B$134:$C160)</f>
        <v>11.300803980987576</v>
      </c>
    </row>
    <row r="161" spans="1:25">
      <c r="A161" s="23" t="s">
        <v>169</v>
      </c>
      <c r="B161" s="98" t="s">
        <v>170</v>
      </c>
      <c r="C161" s="98" t="s">
        <v>171</v>
      </c>
      <c r="D161" s="98"/>
      <c r="E161" s="99">
        <f>DSUM($B$90:$Z$126,E$90,$B$134:$C161)</f>
        <v>0.17146417170824133</v>
      </c>
      <c r="F161" s="99">
        <f>DSUM($B$90:$Z$126,F$90,$B$134:$C161)</f>
        <v>0.23238287990692216</v>
      </c>
      <c r="G161" s="99">
        <f>DSUM($B$90:$Z$126,G$90,$B$134:$C161)</f>
        <v>0.30810252588591203</v>
      </c>
      <c r="H161" s="99">
        <f>DSUM($B$90:$Z$126,H$90,$B$134:$C161)</f>
        <v>0.43161160559818468</v>
      </c>
      <c r="I161" s="99">
        <f>DSUM($B$90:$Z$126,I$90,$B$134:$C161)</f>
        <v>0.46959718727437144</v>
      </c>
      <c r="J161" s="99">
        <f>DSUM($B$90:$Z$126,J$90,$B$134:$C161)</f>
        <v>0.41848078296647218</v>
      </c>
      <c r="K161" s="99">
        <f>DSUM($B$90:$Z$126,K$90,$B$134:$C161)</f>
        <v>0.5661728438831739</v>
      </c>
      <c r="L161" s="99">
        <f>DSUM($B$90:$Z$126,L$90,$B$134:$C161)</f>
        <v>0.51661002861519645</v>
      </c>
      <c r="M161" s="99">
        <f>DSUM($B$90:$Z$126,M$90,$B$134:$C161)</f>
        <v>0.51917137190630303</v>
      </c>
      <c r="N161" s="99">
        <f>DSUM($B$90:$Z$126,N$90,$B$134:$C161)</f>
        <v>0.60059210450116085</v>
      </c>
      <c r="O161" s="99">
        <f>DSUM($B$90:$Z$126,O$90,$B$134:$C161)</f>
        <v>0.61265442391687241</v>
      </c>
      <c r="P161" s="99">
        <f>DSUM($B$90:$Z$126,P$90,$B$134:$C161)</f>
        <v>0.67975037700940377</v>
      </c>
      <c r="Q161" s="99">
        <f>DSUM($B$90:$Z$126,Q$90,$B$134:$C161)</f>
        <v>0.75246147198040292</v>
      </c>
      <c r="R161" s="99">
        <f>DSUM($B$90:$Z$126,R$90,$B$134:$C161)</f>
        <v>0.69251457354707979</v>
      </c>
      <c r="S161" s="99">
        <f>DSUM($B$90:$Z$126,S$90,$B$134:$C161)</f>
        <v>0.75726027334928392</v>
      </c>
      <c r="T161" s="99">
        <f>DSUM($B$90:$Z$126,T$90,$B$134:$C161)</f>
        <v>0.74398936491079626</v>
      </c>
      <c r="U161" s="99">
        <f>DSUM($B$90:$Z$126,U$90,$B$134:$C161)</f>
        <v>0.73464032988207917</v>
      </c>
      <c r="V161" s="99">
        <f>DSUM($B$90:$Z$126,V$90,$B$134:$C161)</f>
        <v>0.69147034604826052</v>
      </c>
      <c r="W161" s="99">
        <f>DSUM($B$90:$Z$126,W$90,$B$134:$C161)</f>
        <v>0.68371369598037546</v>
      </c>
      <c r="X161" s="99">
        <f>DSUM($B$90:$Z$126,X$90,$B$134:$C161)</f>
        <v>0.71816362211708273</v>
      </c>
      <c r="Y161" s="312">
        <f>DSUM($B$90:$Y$128,Y$90,$B$134:$C161)</f>
        <v>11.300803980987576</v>
      </c>
    </row>
    <row r="162" spans="1:25">
      <c r="A162" s="23" t="s">
        <v>172</v>
      </c>
      <c r="B162" s="98" t="s">
        <v>173</v>
      </c>
      <c r="C162" s="98" t="s">
        <v>174</v>
      </c>
      <c r="D162" s="98"/>
      <c r="E162" s="99">
        <f>DSUM($B$90:$Z$126,E$90,$B$134:$C162)</f>
        <v>0.17146417170824133</v>
      </c>
      <c r="F162" s="99">
        <f>DSUM($B$90:$Z$126,F$90,$B$134:$C162)</f>
        <v>0.23238287990692216</v>
      </c>
      <c r="G162" s="99">
        <f>DSUM($B$90:$Z$126,G$90,$B$134:$C162)</f>
        <v>0.30810252588591203</v>
      </c>
      <c r="H162" s="99">
        <f>DSUM($B$90:$Z$126,H$90,$B$134:$C162)</f>
        <v>0.43161160559818468</v>
      </c>
      <c r="I162" s="99">
        <f>DSUM($B$90:$Z$126,I$90,$B$134:$C162)</f>
        <v>0.46959718727437144</v>
      </c>
      <c r="J162" s="99">
        <f>DSUM($B$90:$Z$126,J$90,$B$134:$C162)</f>
        <v>0.41848078296647218</v>
      </c>
      <c r="K162" s="99">
        <f>DSUM($B$90:$Z$126,K$90,$B$134:$C162)</f>
        <v>0.5661728438831739</v>
      </c>
      <c r="L162" s="99">
        <f>DSUM($B$90:$Z$126,L$90,$B$134:$C162)</f>
        <v>0.51661002861519645</v>
      </c>
      <c r="M162" s="99">
        <f>DSUM($B$90:$Z$126,M$90,$B$134:$C162)</f>
        <v>0.51917137190630303</v>
      </c>
      <c r="N162" s="99">
        <f>DSUM($B$90:$Z$126,N$90,$B$134:$C162)</f>
        <v>0.60059210450116085</v>
      </c>
      <c r="O162" s="99">
        <f>DSUM($B$90:$Z$126,O$90,$B$134:$C162)</f>
        <v>0.61265442391687241</v>
      </c>
      <c r="P162" s="99">
        <f>DSUM($B$90:$Z$126,P$90,$B$134:$C162)</f>
        <v>0.67975037700940377</v>
      </c>
      <c r="Q162" s="99">
        <f>DSUM($B$90:$Z$126,Q$90,$B$134:$C162)</f>
        <v>0.75246147198040292</v>
      </c>
      <c r="R162" s="99">
        <f>DSUM($B$90:$Z$126,R$90,$B$134:$C162)</f>
        <v>0.69251457354707979</v>
      </c>
      <c r="S162" s="99">
        <f>DSUM($B$90:$Z$126,S$90,$B$134:$C162)</f>
        <v>0.75726027334928392</v>
      </c>
      <c r="T162" s="99">
        <f>DSUM($B$90:$Z$126,T$90,$B$134:$C162)</f>
        <v>0.74398936491079626</v>
      </c>
      <c r="U162" s="99">
        <f>DSUM($B$90:$Z$126,U$90,$B$134:$C162)</f>
        <v>0.73464032988207917</v>
      </c>
      <c r="V162" s="99">
        <f>DSUM($B$90:$Z$126,V$90,$B$134:$C162)</f>
        <v>0.69147034604826052</v>
      </c>
      <c r="W162" s="99">
        <f>DSUM($B$90:$Z$126,W$90,$B$134:$C162)</f>
        <v>0.68371369598037546</v>
      </c>
      <c r="X162" s="99">
        <f>DSUM($B$90:$Z$126,X$90,$B$134:$C162)</f>
        <v>0.71816362211708273</v>
      </c>
      <c r="Y162" s="312">
        <f>DSUM($B$90:$Y$128,Y$90,$B$134:$C162)</f>
        <v>11.300803980987576</v>
      </c>
    </row>
    <row r="163" spans="1:25">
      <c r="A163" s="23" t="s">
        <v>175</v>
      </c>
      <c r="B163" s="98" t="s">
        <v>176</v>
      </c>
      <c r="C163" s="98" t="s">
        <v>177</v>
      </c>
      <c r="D163" s="98"/>
      <c r="E163" s="99">
        <f>DSUM($B$90:$Z$126,E$90,$B$134:$C163)</f>
        <v>0.17146417170824133</v>
      </c>
      <c r="F163" s="99">
        <f>DSUM($B$90:$Z$126,F$90,$B$134:$C163)</f>
        <v>0.23238287990692216</v>
      </c>
      <c r="G163" s="99">
        <f>DSUM($B$90:$Z$126,G$90,$B$134:$C163)</f>
        <v>0.30810252588591203</v>
      </c>
      <c r="H163" s="99">
        <f>DSUM($B$90:$Z$126,H$90,$B$134:$C163)</f>
        <v>0.43161160559818468</v>
      </c>
      <c r="I163" s="99">
        <f>DSUM($B$90:$Z$126,I$90,$B$134:$C163)</f>
        <v>0.46959718727437144</v>
      </c>
      <c r="J163" s="99">
        <f>DSUM($B$90:$Z$126,J$90,$B$134:$C163)</f>
        <v>0.41848078296647218</v>
      </c>
      <c r="K163" s="99">
        <f>DSUM($B$90:$Z$126,K$90,$B$134:$C163)</f>
        <v>0.5661728438831739</v>
      </c>
      <c r="L163" s="99">
        <f>DSUM($B$90:$Z$126,L$90,$B$134:$C163)</f>
        <v>0.51661002861519645</v>
      </c>
      <c r="M163" s="99">
        <f>DSUM($B$90:$Z$126,M$90,$B$134:$C163)</f>
        <v>0.51917137190630303</v>
      </c>
      <c r="N163" s="99">
        <f>DSUM($B$90:$Z$126,N$90,$B$134:$C163)</f>
        <v>0.60059210450116085</v>
      </c>
      <c r="O163" s="99">
        <f>DSUM($B$90:$Z$126,O$90,$B$134:$C163)</f>
        <v>0.61265442391687241</v>
      </c>
      <c r="P163" s="99">
        <f>DSUM($B$90:$Z$126,P$90,$B$134:$C163)</f>
        <v>0.67975037700940377</v>
      </c>
      <c r="Q163" s="99">
        <f>DSUM($B$90:$Z$126,Q$90,$B$134:$C163)</f>
        <v>0.75246147198040292</v>
      </c>
      <c r="R163" s="99">
        <f>DSUM($B$90:$Z$126,R$90,$B$134:$C163)</f>
        <v>0.69251457354707979</v>
      </c>
      <c r="S163" s="99">
        <f>DSUM($B$90:$Z$126,S$90,$B$134:$C163)</f>
        <v>0.75726027334928392</v>
      </c>
      <c r="T163" s="99">
        <f>DSUM($B$90:$Z$126,T$90,$B$134:$C163)</f>
        <v>0.74398936491079626</v>
      </c>
      <c r="U163" s="99">
        <f>DSUM($B$90:$Z$126,U$90,$B$134:$C163)</f>
        <v>0.73464032988207917</v>
      </c>
      <c r="V163" s="99">
        <f>DSUM($B$90:$Z$126,V$90,$B$134:$C163)</f>
        <v>0.69147034604826052</v>
      </c>
      <c r="W163" s="99">
        <f>DSUM($B$90:$Z$126,W$90,$B$134:$C163)</f>
        <v>0.68371369598037546</v>
      </c>
      <c r="X163" s="99">
        <f>DSUM($B$90:$Z$126,X$90,$B$134:$C163)</f>
        <v>0.71816362211708273</v>
      </c>
      <c r="Y163" s="312">
        <f>DSUM($B$90:$Y$128,Y$90,$B$134:$C163)</f>
        <v>11.300803980987576</v>
      </c>
    </row>
    <row r="164" spans="1:25">
      <c r="A164" s="23" t="s">
        <v>178</v>
      </c>
      <c r="B164" s="98" t="s">
        <v>179</v>
      </c>
      <c r="C164" s="98" t="s">
        <v>180</v>
      </c>
      <c r="D164" s="98"/>
      <c r="E164" s="99">
        <f>DSUM($B$90:$Z$126,E$90,$B$134:$C164)</f>
        <v>0.17146417170824133</v>
      </c>
      <c r="F164" s="99">
        <f>DSUM($B$90:$Z$126,F$90,$B$134:$C164)</f>
        <v>0.23238287990692216</v>
      </c>
      <c r="G164" s="99">
        <f>DSUM($B$90:$Z$126,G$90,$B$134:$C164)</f>
        <v>0.30810252588591203</v>
      </c>
      <c r="H164" s="99">
        <f>DSUM($B$90:$Z$126,H$90,$B$134:$C164)</f>
        <v>0.43161160559818468</v>
      </c>
      <c r="I164" s="99">
        <f>DSUM($B$90:$Z$126,I$90,$B$134:$C164)</f>
        <v>0.46959718727437144</v>
      </c>
      <c r="J164" s="99">
        <f>DSUM($B$90:$Z$126,J$90,$B$134:$C164)</f>
        <v>0.41848078296647218</v>
      </c>
      <c r="K164" s="99">
        <f>DSUM($B$90:$Z$126,K$90,$B$134:$C164)</f>
        <v>0.5661728438831739</v>
      </c>
      <c r="L164" s="99">
        <f>DSUM($B$90:$Z$126,L$90,$B$134:$C164)</f>
        <v>0.51661002861519645</v>
      </c>
      <c r="M164" s="99">
        <f>DSUM($B$90:$Z$126,M$90,$B$134:$C164)</f>
        <v>0.51917137190630303</v>
      </c>
      <c r="N164" s="99">
        <f>DSUM($B$90:$Z$126,N$90,$B$134:$C164)</f>
        <v>0.60059210450116085</v>
      </c>
      <c r="O164" s="99">
        <f>DSUM($B$90:$Z$126,O$90,$B$134:$C164)</f>
        <v>0.61265442391687241</v>
      </c>
      <c r="P164" s="99">
        <f>DSUM($B$90:$Z$126,P$90,$B$134:$C164)</f>
        <v>0.67975037700940377</v>
      </c>
      <c r="Q164" s="99">
        <f>DSUM($B$90:$Z$126,Q$90,$B$134:$C164)</f>
        <v>0.75246147198040292</v>
      </c>
      <c r="R164" s="99">
        <f>DSUM($B$90:$Z$126,R$90,$B$134:$C164)</f>
        <v>0.69251457354707979</v>
      </c>
      <c r="S164" s="99">
        <f>DSUM($B$90:$Z$126,S$90,$B$134:$C164)</f>
        <v>0.75726027334928392</v>
      </c>
      <c r="T164" s="99">
        <f>DSUM($B$90:$Z$126,T$90,$B$134:$C164)</f>
        <v>0.74398936491079626</v>
      </c>
      <c r="U164" s="99">
        <f>DSUM($B$90:$Z$126,U$90,$B$134:$C164)</f>
        <v>0.73464032988207917</v>
      </c>
      <c r="V164" s="99">
        <f>DSUM($B$90:$Z$126,V$90,$B$134:$C164)</f>
        <v>0.69147034604826052</v>
      </c>
      <c r="W164" s="99">
        <f>DSUM($B$90:$Z$126,W$90,$B$134:$C164)</f>
        <v>0.68371369598037546</v>
      </c>
      <c r="X164" s="99">
        <f>DSUM($B$90:$Z$126,X$90,$B$134:$C164)</f>
        <v>0.71816362211708273</v>
      </c>
      <c r="Y164" s="312">
        <f>DSUM($B$90:$Y$128,Y$90,$B$134:$C164)</f>
        <v>11.300803980987576</v>
      </c>
    </row>
    <row r="165" spans="1:25">
      <c r="A165" s="23" t="s">
        <v>181</v>
      </c>
      <c r="B165" s="98" t="s">
        <v>182</v>
      </c>
      <c r="C165" s="98" t="s">
        <v>183</v>
      </c>
      <c r="D165" s="98"/>
      <c r="E165" s="99">
        <f>DSUM($B$90:$Z$126,E$90,$B$134:$C165)</f>
        <v>0.17146417170824133</v>
      </c>
      <c r="F165" s="99">
        <f>DSUM($B$90:$Z$126,F$90,$B$134:$C165)</f>
        <v>0.23238287990692216</v>
      </c>
      <c r="G165" s="99">
        <f>DSUM($B$90:$Z$126,G$90,$B$134:$C165)</f>
        <v>0.30810252588591203</v>
      </c>
      <c r="H165" s="99">
        <f>DSUM($B$90:$Z$126,H$90,$B$134:$C165)</f>
        <v>0.43161160559818468</v>
      </c>
      <c r="I165" s="99">
        <f>DSUM($B$90:$Z$126,I$90,$B$134:$C165)</f>
        <v>0.46959718727437144</v>
      </c>
      <c r="J165" s="99">
        <f>DSUM($B$90:$Z$126,J$90,$B$134:$C165)</f>
        <v>0.41848078296647218</v>
      </c>
      <c r="K165" s="99">
        <f>DSUM($B$90:$Z$126,K$90,$B$134:$C165)</f>
        <v>0.5661728438831739</v>
      </c>
      <c r="L165" s="99">
        <f>DSUM($B$90:$Z$126,L$90,$B$134:$C165)</f>
        <v>0.51661002861519645</v>
      </c>
      <c r="M165" s="99">
        <f>DSUM($B$90:$Z$126,M$90,$B$134:$C165)</f>
        <v>0.51917137190630303</v>
      </c>
      <c r="N165" s="99">
        <f>DSUM($B$90:$Z$126,N$90,$B$134:$C165)</f>
        <v>0.60059210450116085</v>
      </c>
      <c r="O165" s="99">
        <f>DSUM($B$90:$Z$126,O$90,$B$134:$C165)</f>
        <v>0.61265442391687241</v>
      </c>
      <c r="P165" s="99">
        <f>DSUM($B$90:$Z$126,P$90,$B$134:$C165)</f>
        <v>0.67975037700940377</v>
      </c>
      <c r="Q165" s="99">
        <f>DSUM($B$90:$Z$126,Q$90,$B$134:$C165)</f>
        <v>0.75246147198040292</v>
      </c>
      <c r="R165" s="99">
        <f>DSUM($B$90:$Z$126,R$90,$B$134:$C165)</f>
        <v>0.69251457354707979</v>
      </c>
      <c r="S165" s="99">
        <f>DSUM($B$90:$Z$126,S$90,$B$134:$C165)</f>
        <v>0.75726027334928392</v>
      </c>
      <c r="T165" s="99">
        <f>DSUM($B$90:$Z$126,T$90,$B$134:$C165)</f>
        <v>0.74398936491079626</v>
      </c>
      <c r="U165" s="99">
        <f>DSUM($B$90:$Z$126,U$90,$B$134:$C165)</f>
        <v>0.73464032988207917</v>
      </c>
      <c r="V165" s="99">
        <f>DSUM($B$90:$Z$126,V$90,$B$134:$C165)</f>
        <v>0.69147034604826052</v>
      </c>
      <c r="W165" s="99">
        <f>DSUM($B$90:$Z$126,W$90,$B$134:$C165)</f>
        <v>0.68371369598037546</v>
      </c>
      <c r="X165" s="99">
        <f>DSUM($B$90:$Z$126,X$90,$B$134:$C165)</f>
        <v>0.71816362211708273</v>
      </c>
      <c r="Y165" s="312">
        <f>DSUM($B$90:$Y$128,Y$90,$B$134:$C165)</f>
        <v>11.300803980987576</v>
      </c>
    </row>
    <row r="166" spans="1:25">
      <c r="A166" s="23" t="s">
        <v>184</v>
      </c>
      <c r="B166" s="98" t="s">
        <v>185</v>
      </c>
      <c r="C166" s="98" t="s">
        <v>186</v>
      </c>
      <c r="D166" s="98"/>
      <c r="E166" s="99">
        <f>DSUM($B$90:$Z$126,E$90,$B$134:$C166)</f>
        <v>0.17146417170824133</v>
      </c>
      <c r="F166" s="99">
        <f>DSUM($B$90:$Z$126,F$90,$B$134:$C166)</f>
        <v>0.23238287990692216</v>
      </c>
      <c r="G166" s="99">
        <f>DSUM($B$90:$Z$126,G$90,$B$134:$C166)</f>
        <v>0.30810252588591203</v>
      </c>
      <c r="H166" s="99">
        <f>DSUM($B$90:$Z$126,H$90,$B$134:$C166)</f>
        <v>0.43161160559818468</v>
      </c>
      <c r="I166" s="99">
        <f>DSUM($B$90:$Z$126,I$90,$B$134:$C166)</f>
        <v>0.46959718727437144</v>
      </c>
      <c r="J166" s="99">
        <f>DSUM($B$90:$Z$126,J$90,$B$134:$C166)</f>
        <v>0.41848078296647218</v>
      </c>
      <c r="K166" s="99">
        <f>DSUM($B$90:$Z$126,K$90,$B$134:$C166)</f>
        <v>0.5661728438831739</v>
      </c>
      <c r="L166" s="99">
        <f>DSUM($B$90:$Z$126,L$90,$B$134:$C166)</f>
        <v>0.51661002861519645</v>
      </c>
      <c r="M166" s="99">
        <f>DSUM($B$90:$Z$126,M$90,$B$134:$C166)</f>
        <v>0.51917137190630303</v>
      </c>
      <c r="N166" s="99">
        <f>DSUM($B$90:$Z$126,N$90,$B$134:$C166)</f>
        <v>0.60059210450116085</v>
      </c>
      <c r="O166" s="99">
        <f>DSUM($B$90:$Z$126,O$90,$B$134:$C166)</f>
        <v>0.61265442391687241</v>
      </c>
      <c r="P166" s="99">
        <f>DSUM($B$90:$Z$126,P$90,$B$134:$C166)</f>
        <v>0.67975037700940377</v>
      </c>
      <c r="Q166" s="99">
        <f>DSUM($B$90:$Z$126,Q$90,$B$134:$C166)</f>
        <v>0.75246147198040292</v>
      </c>
      <c r="R166" s="99">
        <f>DSUM($B$90:$Z$126,R$90,$B$134:$C166)</f>
        <v>0.69251457354707979</v>
      </c>
      <c r="S166" s="99">
        <f>DSUM($B$90:$Z$126,S$90,$B$134:$C166)</f>
        <v>0.75726027334928392</v>
      </c>
      <c r="T166" s="99">
        <f>DSUM($B$90:$Z$126,T$90,$B$134:$C166)</f>
        <v>0.74398936491079626</v>
      </c>
      <c r="U166" s="99">
        <f>DSUM($B$90:$Z$126,U$90,$B$134:$C166)</f>
        <v>0.73464032988207917</v>
      </c>
      <c r="V166" s="99">
        <f>DSUM($B$90:$Z$126,V$90,$B$134:$C166)</f>
        <v>0.69147034604826052</v>
      </c>
      <c r="W166" s="99">
        <f>DSUM($B$90:$Z$126,W$90,$B$134:$C166)</f>
        <v>0.68371369598037546</v>
      </c>
      <c r="X166" s="99">
        <f>DSUM($B$90:$Z$126,X$90,$B$134:$C166)</f>
        <v>0.71816362211708273</v>
      </c>
      <c r="Y166" s="312">
        <f>DSUM($B$90:$Y$128,Y$90,$B$134:$C166)</f>
        <v>11.300803980987576</v>
      </c>
    </row>
    <row r="167" spans="1: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row>
    <row r="168" spans="1: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row>
    <row r="169" spans="1:25" ht="15">
      <c r="A169" s="78" t="s">
        <v>187</v>
      </c>
      <c r="B169" s="79"/>
      <c r="C169" s="23"/>
      <c r="D169" s="23"/>
      <c r="E169" s="23"/>
      <c r="F169" s="23"/>
      <c r="G169" s="23"/>
      <c r="H169" s="23"/>
      <c r="I169" s="23"/>
      <c r="J169" s="23"/>
      <c r="K169" s="23"/>
      <c r="L169" s="23"/>
      <c r="M169" s="23"/>
      <c r="N169" s="23"/>
      <c r="O169" s="23"/>
      <c r="P169" s="23"/>
      <c r="Q169" s="23"/>
      <c r="R169" s="23"/>
      <c r="S169" s="23"/>
      <c r="T169" s="23"/>
      <c r="U169" s="23"/>
      <c r="V169" s="23"/>
      <c r="W169" s="23"/>
      <c r="X169" s="23"/>
    </row>
    <row r="170" spans="1:25" ht="15">
      <c r="A170" s="23"/>
      <c r="B170" s="23"/>
      <c r="C170" s="73" t="s">
        <v>188</v>
      </c>
      <c r="D170" s="73"/>
      <c r="E170" s="93">
        <f>E133</f>
        <v>2016</v>
      </c>
      <c r="F170" s="93">
        <f t="shared" ref="F170:X171" si="25">F133</f>
        <v>2017</v>
      </c>
      <c r="G170" s="93">
        <f t="shared" si="25"/>
        <v>2018</v>
      </c>
      <c r="H170" s="93">
        <f t="shared" si="25"/>
        <v>2019</v>
      </c>
      <c r="I170" s="93">
        <f t="shared" si="25"/>
        <v>2020</v>
      </c>
      <c r="J170" s="93">
        <f t="shared" si="25"/>
        <v>2021</v>
      </c>
      <c r="K170" s="93">
        <f t="shared" si="25"/>
        <v>2022</v>
      </c>
      <c r="L170" s="93">
        <f t="shared" si="25"/>
        <v>2023</v>
      </c>
      <c r="M170" s="93">
        <f t="shared" si="25"/>
        <v>2024</v>
      </c>
      <c r="N170" s="93">
        <f t="shared" si="25"/>
        <v>2025</v>
      </c>
      <c r="O170" s="93">
        <f t="shared" si="25"/>
        <v>2026</v>
      </c>
      <c r="P170" s="93">
        <f t="shared" si="25"/>
        <v>2027</v>
      </c>
      <c r="Q170" s="93">
        <f t="shared" si="25"/>
        <v>2028</v>
      </c>
      <c r="R170" s="93">
        <f t="shared" si="25"/>
        <v>2029</v>
      </c>
      <c r="S170" s="93">
        <f t="shared" si="25"/>
        <v>2030</v>
      </c>
      <c r="T170" s="93">
        <f t="shared" si="25"/>
        <v>2031</v>
      </c>
      <c r="U170" s="93">
        <f t="shared" si="25"/>
        <v>2032</v>
      </c>
      <c r="V170" s="93">
        <f t="shared" si="25"/>
        <v>2033</v>
      </c>
      <c r="W170" s="93">
        <f t="shared" si="25"/>
        <v>2034</v>
      </c>
      <c r="X170" s="93">
        <f t="shared" si="25"/>
        <v>2035</v>
      </c>
      <c r="Y170" s="23"/>
    </row>
    <row r="171" spans="1:25" ht="15">
      <c r="A171" s="23"/>
      <c r="B171" s="23"/>
      <c r="C171" s="73" t="str">
        <f>C29</f>
        <v>Assembly</v>
      </c>
      <c r="D171" s="73"/>
      <c r="E171" s="94" t="str">
        <f>E134</f>
        <v>FLOOR_2016</v>
      </c>
      <c r="F171" s="94" t="str">
        <f t="shared" si="25"/>
        <v>FLOOR_2017</v>
      </c>
      <c r="G171" s="94" t="str">
        <f t="shared" si="25"/>
        <v>FLOOR_2018</v>
      </c>
      <c r="H171" s="94" t="str">
        <f t="shared" si="25"/>
        <v>FLOOR_2019</v>
      </c>
      <c r="I171" s="94" t="str">
        <f t="shared" si="25"/>
        <v>FLOOR_2020</v>
      </c>
      <c r="J171" s="94" t="str">
        <f t="shared" si="25"/>
        <v>FLOOR_2021</v>
      </c>
      <c r="K171" s="94" t="str">
        <f t="shared" si="25"/>
        <v>FLOOR_2022</v>
      </c>
      <c r="L171" s="94" t="str">
        <f t="shared" si="25"/>
        <v>FLOOR_2023</v>
      </c>
      <c r="M171" s="94" t="str">
        <f t="shared" si="25"/>
        <v>FLOOR_2024</v>
      </c>
      <c r="N171" s="94" t="str">
        <f t="shared" si="25"/>
        <v>FLOOR_2025</v>
      </c>
      <c r="O171" s="94" t="str">
        <f t="shared" si="25"/>
        <v>FLOOR_2026</v>
      </c>
      <c r="P171" s="94" t="str">
        <f t="shared" si="25"/>
        <v>FLOOR_2027</v>
      </c>
      <c r="Q171" s="94" t="str">
        <f t="shared" si="25"/>
        <v>FLOOR_2028</v>
      </c>
      <c r="R171" s="94" t="str">
        <f t="shared" si="25"/>
        <v>FLOOR_2029</v>
      </c>
      <c r="S171" s="94" t="str">
        <f t="shared" si="25"/>
        <v>FLOOR_2030</v>
      </c>
      <c r="T171" s="94" t="str">
        <f t="shared" si="25"/>
        <v>FLOOR_2031</v>
      </c>
      <c r="U171" s="94" t="str">
        <f t="shared" si="25"/>
        <v>FLOOR_2032</v>
      </c>
      <c r="V171" s="94" t="str">
        <f t="shared" si="25"/>
        <v>FLOOR_2033</v>
      </c>
      <c r="W171" s="94" t="str">
        <f t="shared" si="25"/>
        <v>FLOOR_2034</v>
      </c>
      <c r="X171" s="94" t="str">
        <f t="shared" si="25"/>
        <v>FLOOR_2035</v>
      </c>
      <c r="Y171" s="80" t="s">
        <v>80</v>
      </c>
    </row>
    <row r="172" spans="1:25">
      <c r="A172" s="23"/>
      <c r="B172" s="23"/>
      <c r="C172" s="23" t="s">
        <v>91</v>
      </c>
      <c r="D172" s="23"/>
      <c r="E172" s="100">
        <f t="shared" ref="E172:Y172" si="26">E135</f>
        <v>0</v>
      </c>
      <c r="F172" s="100">
        <f t="shared" si="26"/>
        <v>0</v>
      </c>
      <c r="G172" s="100">
        <f t="shared" si="26"/>
        <v>0</v>
      </c>
      <c r="H172" s="100">
        <f t="shared" si="26"/>
        <v>0</v>
      </c>
      <c r="I172" s="100">
        <f t="shared" si="26"/>
        <v>0</v>
      </c>
      <c r="J172" s="100">
        <f t="shared" si="26"/>
        <v>0</v>
      </c>
      <c r="K172" s="100">
        <f t="shared" si="26"/>
        <v>0</v>
      </c>
      <c r="L172" s="100">
        <f t="shared" si="26"/>
        <v>0</v>
      </c>
      <c r="M172" s="100">
        <f t="shared" si="26"/>
        <v>0</v>
      </c>
      <c r="N172" s="100">
        <f t="shared" si="26"/>
        <v>0</v>
      </c>
      <c r="O172" s="100">
        <f t="shared" si="26"/>
        <v>0</v>
      </c>
      <c r="P172" s="100">
        <f t="shared" si="26"/>
        <v>0</v>
      </c>
      <c r="Q172" s="100">
        <f t="shared" si="26"/>
        <v>0</v>
      </c>
      <c r="R172" s="100">
        <f t="shared" si="26"/>
        <v>0</v>
      </c>
      <c r="S172" s="100">
        <f t="shared" si="26"/>
        <v>0</v>
      </c>
      <c r="T172" s="100">
        <f t="shared" si="26"/>
        <v>0</v>
      </c>
      <c r="U172" s="100">
        <f t="shared" si="26"/>
        <v>0</v>
      </c>
      <c r="V172" s="100">
        <f t="shared" si="26"/>
        <v>0</v>
      </c>
      <c r="W172" s="100">
        <f t="shared" si="26"/>
        <v>0</v>
      </c>
      <c r="X172" s="100">
        <f t="shared" si="26"/>
        <v>0</v>
      </c>
      <c r="Y172" s="101">
        <f t="shared" si="26"/>
        <v>0</v>
      </c>
    </row>
    <row r="173" spans="1:25">
      <c r="A173" s="23"/>
      <c r="B173" s="23"/>
      <c r="C173" s="23" t="s">
        <v>94</v>
      </c>
      <c r="D173" s="23"/>
      <c r="E173" s="100">
        <f t="shared" ref="E173:Y185" si="27">E136-E135</f>
        <v>0</v>
      </c>
      <c r="F173" s="100">
        <f t="shared" si="27"/>
        <v>0</v>
      </c>
      <c r="G173" s="100">
        <f t="shared" si="27"/>
        <v>0</v>
      </c>
      <c r="H173" s="100">
        <f t="shared" si="27"/>
        <v>0</v>
      </c>
      <c r="I173" s="100">
        <f t="shared" si="27"/>
        <v>0</v>
      </c>
      <c r="J173" s="100">
        <f t="shared" si="27"/>
        <v>0</v>
      </c>
      <c r="K173" s="100">
        <f t="shared" si="27"/>
        <v>0</v>
      </c>
      <c r="L173" s="100">
        <f t="shared" si="27"/>
        <v>0</v>
      </c>
      <c r="M173" s="100">
        <f t="shared" si="27"/>
        <v>0</v>
      </c>
      <c r="N173" s="100">
        <f t="shared" si="27"/>
        <v>0</v>
      </c>
      <c r="O173" s="100">
        <f t="shared" si="27"/>
        <v>0</v>
      </c>
      <c r="P173" s="100">
        <f t="shared" si="27"/>
        <v>0</v>
      </c>
      <c r="Q173" s="100">
        <f t="shared" si="27"/>
        <v>0</v>
      </c>
      <c r="R173" s="100">
        <f t="shared" si="27"/>
        <v>0</v>
      </c>
      <c r="S173" s="100">
        <f t="shared" si="27"/>
        <v>0</v>
      </c>
      <c r="T173" s="100">
        <f t="shared" si="27"/>
        <v>0</v>
      </c>
      <c r="U173" s="100">
        <f t="shared" si="27"/>
        <v>0</v>
      </c>
      <c r="V173" s="100">
        <f t="shared" si="27"/>
        <v>0</v>
      </c>
      <c r="W173" s="100">
        <f t="shared" si="27"/>
        <v>0</v>
      </c>
      <c r="X173" s="100">
        <f t="shared" si="27"/>
        <v>0</v>
      </c>
      <c r="Y173" s="101">
        <f t="shared" si="27"/>
        <v>0</v>
      </c>
    </row>
    <row r="174" spans="1:25">
      <c r="A174" s="23"/>
      <c r="B174" s="23"/>
      <c r="C174" s="23" t="s">
        <v>97</v>
      </c>
      <c r="D174" s="23"/>
      <c r="E174" s="100">
        <f t="shared" si="27"/>
        <v>0</v>
      </c>
      <c r="F174" s="100">
        <f t="shared" si="27"/>
        <v>0</v>
      </c>
      <c r="G174" s="100">
        <f t="shared" si="27"/>
        <v>0</v>
      </c>
      <c r="H174" s="100">
        <f t="shared" si="27"/>
        <v>0</v>
      </c>
      <c r="I174" s="100">
        <f t="shared" si="27"/>
        <v>0</v>
      </c>
      <c r="J174" s="100">
        <f t="shared" si="27"/>
        <v>0</v>
      </c>
      <c r="K174" s="100">
        <f t="shared" si="27"/>
        <v>0</v>
      </c>
      <c r="L174" s="100">
        <f t="shared" si="27"/>
        <v>0</v>
      </c>
      <c r="M174" s="100">
        <f t="shared" si="27"/>
        <v>0</v>
      </c>
      <c r="N174" s="100">
        <f t="shared" si="27"/>
        <v>0</v>
      </c>
      <c r="O174" s="100">
        <f t="shared" si="27"/>
        <v>0</v>
      </c>
      <c r="P174" s="100">
        <f t="shared" si="27"/>
        <v>0</v>
      </c>
      <c r="Q174" s="100">
        <f t="shared" si="27"/>
        <v>0</v>
      </c>
      <c r="R174" s="100">
        <f t="shared" si="27"/>
        <v>0</v>
      </c>
      <c r="S174" s="100">
        <f t="shared" si="27"/>
        <v>0</v>
      </c>
      <c r="T174" s="100">
        <f t="shared" si="27"/>
        <v>0</v>
      </c>
      <c r="U174" s="100">
        <f t="shared" si="27"/>
        <v>0</v>
      </c>
      <c r="V174" s="100">
        <f t="shared" si="27"/>
        <v>0</v>
      </c>
      <c r="W174" s="100">
        <f t="shared" si="27"/>
        <v>0</v>
      </c>
      <c r="X174" s="100">
        <f t="shared" si="27"/>
        <v>0</v>
      </c>
      <c r="Y174" s="101">
        <f t="shared" si="27"/>
        <v>0</v>
      </c>
    </row>
    <row r="175" spans="1:25">
      <c r="A175" s="23"/>
      <c r="B175" s="23"/>
      <c r="C175" s="23" t="s">
        <v>100</v>
      </c>
      <c r="D175" s="23"/>
      <c r="E175" s="100">
        <f t="shared" si="27"/>
        <v>0</v>
      </c>
      <c r="F175" s="100">
        <f t="shared" si="27"/>
        <v>0</v>
      </c>
      <c r="G175" s="100">
        <f t="shared" si="27"/>
        <v>0</v>
      </c>
      <c r="H175" s="100">
        <f t="shared" si="27"/>
        <v>0</v>
      </c>
      <c r="I175" s="100">
        <f t="shared" si="27"/>
        <v>0</v>
      </c>
      <c r="J175" s="100">
        <f t="shared" si="27"/>
        <v>0</v>
      </c>
      <c r="K175" s="100">
        <f t="shared" si="27"/>
        <v>0</v>
      </c>
      <c r="L175" s="100">
        <f t="shared" si="27"/>
        <v>0</v>
      </c>
      <c r="M175" s="100">
        <f t="shared" si="27"/>
        <v>0</v>
      </c>
      <c r="N175" s="100">
        <f t="shared" si="27"/>
        <v>0</v>
      </c>
      <c r="O175" s="100">
        <f t="shared" si="27"/>
        <v>0</v>
      </c>
      <c r="P175" s="100">
        <f t="shared" si="27"/>
        <v>0</v>
      </c>
      <c r="Q175" s="100">
        <f t="shared" si="27"/>
        <v>0</v>
      </c>
      <c r="R175" s="100">
        <f t="shared" si="27"/>
        <v>0</v>
      </c>
      <c r="S175" s="100">
        <f t="shared" si="27"/>
        <v>0</v>
      </c>
      <c r="T175" s="100">
        <f t="shared" si="27"/>
        <v>0</v>
      </c>
      <c r="U175" s="100">
        <f t="shared" si="27"/>
        <v>0</v>
      </c>
      <c r="V175" s="100">
        <f t="shared" si="27"/>
        <v>0</v>
      </c>
      <c r="W175" s="100">
        <f t="shared" si="27"/>
        <v>0</v>
      </c>
      <c r="X175" s="100">
        <f t="shared" si="27"/>
        <v>0</v>
      </c>
      <c r="Y175" s="101">
        <f t="shared" si="27"/>
        <v>0</v>
      </c>
    </row>
    <row r="176" spans="1:25">
      <c r="A176" s="23"/>
      <c r="B176" s="23"/>
      <c r="C176" s="23" t="s">
        <v>103</v>
      </c>
      <c r="D176" s="23"/>
      <c r="E176" s="100">
        <f t="shared" si="27"/>
        <v>0</v>
      </c>
      <c r="F176" s="100">
        <f t="shared" si="27"/>
        <v>0</v>
      </c>
      <c r="G176" s="100">
        <f t="shared" si="27"/>
        <v>0</v>
      </c>
      <c r="H176" s="100">
        <f t="shared" si="27"/>
        <v>0</v>
      </c>
      <c r="I176" s="100">
        <f t="shared" si="27"/>
        <v>0</v>
      </c>
      <c r="J176" s="100">
        <f t="shared" si="27"/>
        <v>0</v>
      </c>
      <c r="K176" s="100">
        <f t="shared" si="27"/>
        <v>0</v>
      </c>
      <c r="L176" s="100">
        <f t="shared" si="27"/>
        <v>0</v>
      </c>
      <c r="M176" s="100">
        <f t="shared" si="27"/>
        <v>0</v>
      </c>
      <c r="N176" s="100">
        <f t="shared" si="27"/>
        <v>0</v>
      </c>
      <c r="O176" s="100">
        <f t="shared" si="27"/>
        <v>0</v>
      </c>
      <c r="P176" s="100">
        <f t="shared" si="27"/>
        <v>0</v>
      </c>
      <c r="Q176" s="100">
        <f t="shared" si="27"/>
        <v>0</v>
      </c>
      <c r="R176" s="100">
        <f t="shared" si="27"/>
        <v>0</v>
      </c>
      <c r="S176" s="100">
        <f t="shared" si="27"/>
        <v>0</v>
      </c>
      <c r="T176" s="100">
        <f t="shared" si="27"/>
        <v>0</v>
      </c>
      <c r="U176" s="100">
        <f t="shared" si="27"/>
        <v>0</v>
      </c>
      <c r="V176" s="100">
        <f t="shared" si="27"/>
        <v>0</v>
      </c>
      <c r="W176" s="100">
        <f t="shared" si="27"/>
        <v>0</v>
      </c>
      <c r="X176" s="100">
        <f t="shared" si="27"/>
        <v>0</v>
      </c>
      <c r="Y176" s="101">
        <f t="shared" si="27"/>
        <v>0</v>
      </c>
    </row>
    <row r="177" spans="1:25">
      <c r="A177" s="23"/>
      <c r="B177" s="23"/>
      <c r="C177" s="23" t="s">
        <v>106</v>
      </c>
      <c r="D177" s="23"/>
      <c r="E177" s="100">
        <f t="shared" si="27"/>
        <v>0</v>
      </c>
      <c r="F177" s="100">
        <f t="shared" si="27"/>
        <v>0</v>
      </c>
      <c r="G177" s="100">
        <f t="shared" si="27"/>
        <v>0</v>
      </c>
      <c r="H177" s="100">
        <f t="shared" si="27"/>
        <v>0</v>
      </c>
      <c r="I177" s="100">
        <f t="shared" si="27"/>
        <v>0</v>
      </c>
      <c r="J177" s="100">
        <f t="shared" si="27"/>
        <v>0</v>
      </c>
      <c r="K177" s="100">
        <f t="shared" si="27"/>
        <v>0</v>
      </c>
      <c r="L177" s="100">
        <f t="shared" si="27"/>
        <v>0</v>
      </c>
      <c r="M177" s="100">
        <f t="shared" si="27"/>
        <v>0</v>
      </c>
      <c r="N177" s="100">
        <f t="shared" si="27"/>
        <v>0</v>
      </c>
      <c r="O177" s="100">
        <f t="shared" si="27"/>
        <v>0</v>
      </c>
      <c r="P177" s="100">
        <f t="shared" si="27"/>
        <v>0</v>
      </c>
      <c r="Q177" s="100">
        <f t="shared" si="27"/>
        <v>0</v>
      </c>
      <c r="R177" s="100">
        <f t="shared" si="27"/>
        <v>0</v>
      </c>
      <c r="S177" s="100">
        <f t="shared" si="27"/>
        <v>0</v>
      </c>
      <c r="T177" s="100">
        <f t="shared" si="27"/>
        <v>0</v>
      </c>
      <c r="U177" s="100">
        <f t="shared" si="27"/>
        <v>0</v>
      </c>
      <c r="V177" s="100">
        <f t="shared" si="27"/>
        <v>0</v>
      </c>
      <c r="W177" s="100">
        <f t="shared" si="27"/>
        <v>0</v>
      </c>
      <c r="X177" s="100">
        <f t="shared" si="27"/>
        <v>0</v>
      </c>
      <c r="Y177" s="101">
        <f t="shared" si="27"/>
        <v>0</v>
      </c>
    </row>
    <row r="178" spans="1:25">
      <c r="A178" s="23"/>
      <c r="B178" s="23"/>
      <c r="C178" s="23" t="s">
        <v>109</v>
      </c>
      <c r="D178" s="23"/>
      <c r="E178" s="100">
        <f t="shared" si="27"/>
        <v>0</v>
      </c>
      <c r="F178" s="100">
        <f t="shared" si="27"/>
        <v>0</v>
      </c>
      <c r="G178" s="100">
        <f t="shared" si="27"/>
        <v>0</v>
      </c>
      <c r="H178" s="100">
        <f t="shared" si="27"/>
        <v>0</v>
      </c>
      <c r="I178" s="100">
        <f t="shared" si="27"/>
        <v>0</v>
      </c>
      <c r="J178" s="100">
        <f t="shared" si="27"/>
        <v>0</v>
      </c>
      <c r="K178" s="100">
        <f t="shared" si="27"/>
        <v>0</v>
      </c>
      <c r="L178" s="100">
        <f t="shared" si="27"/>
        <v>0</v>
      </c>
      <c r="M178" s="100">
        <f t="shared" si="27"/>
        <v>0</v>
      </c>
      <c r="N178" s="100">
        <f t="shared" si="27"/>
        <v>0</v>
      </c>
      <c r="O178" s="100">
        <f t="shared" si="27"/>
        <v>0</v>
      </c>
      <c r="P178" s="100">
        <f t="shared" si="27"/>
        <v>0</v>
      </c>
      <c r="Q178" s="100">
        <f t="shared" si="27"/>
        <v>0</v>
      </c>
      <c r="R178" s="100">
        <f t="shared" si="27"/>
        <v>0</v>
      </c>
      <c r="S178" s="100">
        <f t="shared" si="27"/>
        <v>0</v>
      </c>
      <c r="T178" s="100">
        <f t="shared" si="27"/>
        <v>0</v>
      </c>
      <c r="U178" s="100">
        <f t="shared" si="27"/>
        <v>0</v>
      </c>
      <c r="V178" s="100">
        <f t="shared" si="27"/>
        <v>0</v>
      </c>
      <c r="W178" s="100">
        <f t="shared" si="27"/>
        <v>0</v>
      </c>
      <c r="X178" s="100">
        <f t="shared" si="27"/>
        <v>0</v>
      </c>
      <c r="Y178" s="101">
        <f t="shared" si="27"/>
        <v>0</v>
      </c>
    </row>
    <row r="179" spans="1:25">
      <c r="A179" s="23"/>
      <c r="B179" s="23"/>
      <c r="C179" s="23" t="s">
        <v>112</v>
      </c>
      <c r="D179" s="23"/>
      <c r="E179" s="100">
        <f t="shared" si="27"/>
        <v>0</v>
      </c>
      <c r="F179" s="100">
        <f t="shared" si="27"/>
        <v>0</v>
      </c>
      <c r="G179" s="100">
        <f t="shared" si="27"/>
        <v>0</v>
      </c>
      <c r="H179" s="100">
        <f t="shared" si="27"/>
        <v>0</v>
      </c>
      <c r="I179" s="100">
        <f t="shared" si="27"/>
        <v>0</v>
      </c>
      <c r="J179" s="100">
        <f t="shared" si="27"/>
        <v>0</v>
      </c>
      <c r="K179" s="100">
        <f t="shared" si="27"/>
        <v>0</v>
      </c>
      <c r="L179" s="100">
        <f t="shared" si="27"/>
        <v>0</v>
      </c>
      <c r="M179" s="100">
        <f t="shared" si="27"/>
        <v>0</v>
      </c>
      <c r="N179" s="100">
        <f t="shared" si="27"/>
        <v>0</v>
      </c>
      <c r="O179" s="100">
        <f t="shared" si="27"/>
        <v>0</v>
      </c>
      <c r="P179" s="100">
        <f t="shared" si="27"/>
        <v>0</v>
      </c>
      <c r="Q179" s="100">
        <f t="shared" si="27"/>
        <v>0</v>
      </c>
      <c r="R179" s="100">
        <f t="shared" si="27"/>
        <v>0</v>
      </c>
      <c r="S179" s="100">
        <f t="shared" si="27"/>
        <v>0</v>
      </c>
      <c r="T179" s="100">
        <f t="shared" si="27"/>
        <v>0</v>
      </c>
      <c r="U179" s="100">
        <f t="shared" si="27"/>
        <v>0</v>
      </c>
      <c r="V179" s="100">
        <f t="shared" si="27"/>
        <v>0</v>
      </c>
      <c r="W179" s="100">
        <f t="shared" si="27"/>
        <v>0</v>
      </c>
      <c r="X179" s="100">
        <f t="shared" si="27"/>
        <v>0</v>
      </c>
      <c r="Y179" s="101">
        <f t="shared" si="27"/>
        <v>0</v>
      </c>
    </row>
    <row r="180" spans="1:25">
      <c r="A180" s="23"/>
      <c r="B180" s="23"/>
      <c r="C180" s="23" t="s">
        <v>115</v>
      </c>
      <c r="D180" s="23"/>
      <c r="E180" s="100">
        <f t="shared" si="27"/>
        <v>0</v>
      </c>
      <c r="F180" s="100">
        <f t="shared" si="27"/>
        <v>0</v>
      </c>
      <c r="G180" s="100">
        <f t="shared" si="27"/>
        <v>0</v>
      </c>
      <c r="H180" s="100">
        <f t="shared" si="27"/>
        <v>0</v>
      </c>
      <c r="I180" s="100">
        <f t="shared" si="27"/>
        <v>0</v>
      </c>
      <c r="J180" s="100">
        <f t="shared" si="27"/>
        <v>0</v>
      </c>
      <c r="K180" s="100">
        <f t="shared" si="27"/>
        <v>0</v>
      </c>
      <c r="L180" s="100">
        <f t="shared" si="27"/>
        <v>0</v>
      </c>
      <c r="M180" s="100">
        <f t="shared" si="27"/>
        <v>0</v>
      </c>
      <c r="N180" s="100">
        <f t="shared" si="27"/>
        <v>0</v>
      </c>
      <c r="O180" s="100">
        <f t="shared" si="27"/>
        <v>0</v>
      </c>
      <c r="P180" s="100">
        <f t="shared" si="27"/>
        <v>0</v>
      </c>
      <c r="Q180" s="100">
        <f t="shared" si="27"/>
        <v>0</v>
      </c>
      <c r="R180" s="100">
        <f t="shared" si="27"/>
        <v>0</v>
      </c>
      <c r="S180" s="100">
        <f t="shared" si="27"/>
        <v>0</v>
      </c>
      <c r="T180" s="100">
        <f t="shared" si="27"/>
        <v>0</v>
      </c>
      <c r="U180" s="100">
        <f t="shared" si="27"/>
        <v>0</v>
      </c>
      <c r="V180" s="100">
        <f t="shared" si="27"/>
        <v>0</v>
      </c>
      <c r="W180" s="100">
        <f t="shared" si="27"/>
        <v>0</v>
      </c>
      <c r="X180" s="100">
        <f t="shared" si="27"/>
        <v>0</v>
      </c>
      <c r="Y180" s="101">
        <f t="shared" si="27"/>
        <v>0</v>
      </c>
    </row>
    <row r="181" spans="1:25">
      <c r="A181" s="23"/>
      <c r="B181" s="23"/>
      <c r="C181" s="23" t="s">
        <v>118</v>
      </c>
      <c r="D181" s="23"/>
      <c r="E181" s="100">
        <f t="shared" si="27"/>
        <v>2.9064683269527769E-2</v>
      </c>
      <c r="F181" s="100">
        <f t="shared" si="27"/>
        <v>3.9390939427556032E-2</v>
      </c>
      <c r="G181" s="100">
        <f t="shared" si="27"/>
        <v>5.2226084552829663E-2</v>
      </c>
      <c r="H181" s="100">
        <f t="shared" si="27"/>
        <v>7.3161958484885187E-2</v>
      </c>
      <c r="I181" s="100">
        <f t="shared" si="27"/>
        <v>7.9600848249597955E-2</v>
      </c>
      <c r="J181" s="100">
        <f t="shared" si="27"/>
        <v>7.0936168705849206E-2</v>
      </c>
      <c r="K181" s="100">
        <f t="shared" si="27"/>
        <v>9.5971270378704468E-2</v>
      </c>
      <c r="L181" s="100">
        <f t="shared" si="27"/>
        <v>8.7569937824163363E-2</v>
      </c>
      <c r="M181" s="100">
        <f t="shared" si="27"/>
        <v>8.8004108011199386E-2</v>
      </c>
      <c r="N181" s="100">
        <f t="shared" si="27"/>
        <v>0.10180563739699534</v>
      </c>
      <c r="O181" s="100">
        <f t="shared" si="27"/>
        <v>0.10385030649503924</v>
      </c>
      <c r="P181" s="100">
        <f t="shared" si="27"/>
        <v>0.11522365992434799</v>
      </c>
      <c r="Q181" s="100">
        <f t="shared" si="27"/>
        <v>0.12754882922623934</v>
      </c>
      <c r="R181" s="100">
        <f t="shared" si="27"/>
        <v>0.11738730335995051</v>
      </c>
      <c r="S181" s="100">
        <f t="shared" si="27"/>
        <v>0.1283622682115991</v>
      </c>
      <c r="T181" s="100">
        <f t="shared" si="27"/>
        <v>0.12611273265778167</v>
      </c>
      <c r="U181" s="100">
        <f t="shared" si="27"/>
        <v>0.12452798909719837</v>
      </c>
      <c r="V181" s="100">
        <f t="shared" si="27"/>
        <v>0.11721029762626201</v>
      </c>
      <c r="W181" s="100">
        <f t="shared" si="27"/>
        <v>0.11589547730426927</v>
      </c>
      <c r="X181" s="100">
        <f t="shared" si="27"/>
        <v>0.12173504239735339</v>
      </c>
      <c r="Y181" s="101">
        <f t="shared" si="27"/>
        <v>1.9155855426013493</v>
      </c>
    </row>
    <row r="182" spans="1:25">
      <c r="A182" s="23"/>
      <c r="B182" s="23"/>
      <c r="C182" s="23" t="s">
        <v>121</v>
      </c>
      <c r="D182" s="23"/>
      <c r="E182" s="100">
        <f t="shared" si="27"/>
        <v>3.0209695584836112E-2</v>
      </c>
      <c r="F182" s="100">
        <f t="shared" si="27"/>
        <v>4.0942757843668062E-2</v>
      </c>
      <c r="G182" s="100">
        <f t="shared" si="27"/>
        <v>5.42835475376756E-2</v>
      </c>
      <c r="H182" s="100">
        <f t="shared" si="27"/>
        <v>7.6044196791094393E-2</v>
      </c>
      <c r="I182" s="100">
        <f t="shared" si="27"/>
        <v>8.2736748638037372E-2</v>
      </c>
      <c r="J182" s="100">
        <f t="shared" si="27"/>
        <v>7.3730721325458992E-2</v>
      </c>
      <c r="K182" s="100">
        <f t="shared" si="27"/>
        <v>9.9752088682498394E-2</v>
      </c>
      <c r="L182" s="100">
        <f t="shared" si="27"/>
        <v>9.1019782996382331E-2</v>
      </c>
      <c r="M182" s="100">
        <f t="shared" si="27"/>
        <v>9.1471057454140484E-2</v>
      </c>
      <c r="N182" s="100">
        <f t="shared" si="27"/>
        <v>0.10581630241977884</v>
      </c>
      <c r="O182" s="100">
        <f t="shared" si="27"/>
        <v>0.10794152189837494</v>
      </c>
      <c r="P182" s="100">
        <f t="shared" si="27"/>
        <v>0.11976293215397524</v>
      </c>
      <c r="Q182" s="100">
        <f t="shared" si="27"/>
        <v>0.13257365536705346</v>
      </c>
      <c r="R182" s="100">
        <f t="shared" si="27"/>
        <v>0.12201181300148167</v>
      </c>
      <c r="S182" s="100">
        <f t="shared" si="27"/>
        <v>0.13341914003642599</v>
      </c>
      <c r="T182" s="100">
        <f t="shared" si="27"/>
        <v>0.13108098332376233</v>
      </c>
      <c r="U182" s="100">
        <f t="shared" si="27"/>
        <v>0.12943380829345869</v>
      </c>
      <c r="V182" s="100">
        <f t="shared" si="27"/>
        <v>0.12182783407138587</v>
      </c>
      <c r="W182" s="100">
        <f t="shared" si="27"/>
        <v>0.12046121599033491</v>
      </c>
      <c r="X182" s="100">
        <f t="shared" si="27"/>
        <v>0.12653083258219577</v>
      </c>
      <c r="Y182" s="101">
        <f t="shared" si="27"/>
        <v>1.9910506359920195</v>
      </c>
    </row>
    <row r="183" spans="1:25">
      <c r="A183" s="23"/>
      <c r="B183" s="23"/>
      <c r="C183" s="23" t="s">
        <v>124</v>
      </c>
      <c r="D183" s="23"/>
      <c r="E183" s="100">
        <f t="shared" si="27"/>
        <v>5.3882245851596747E-3</v>
      </c>
      <c r="F183" s="100">
        <f t="shared" si="27"/>
        <v>7.3025818409182264E-3</v>
      </c>
      <c r="G183" s="100">
        <f t="shared" si="27"/>
        <v>9.6820553716206736E-3</v>
      </c>
      <c r="H183" s="100">
        <f t="shared" si="27"/>
        <v>1.3563301541978073E-2</v>
      </c>
      <c r="I183" s="100">
        <f t="shared" si="27"/>
        <v>1.4756990246913404E-2</v>
      </c>
      <c r="J183" s="100">
        <f t="shared" si="27"/>
        <v>1.3150668275082211E-2</v>
      </c>
      <c r="K183" s="100">
        <f t="shared" si="27"/>
        <v>1.7791859409859806E-2</v>
      </c>
      <c r="L183" s="100">
        <f t="shared" si="27"/>
        <v>1.623435863826389E-2</v>
      </c>
      <c r="M183" s="100">
        <f t="shared" si="27"/>
        <v>1.6314848298317502E-2</v>
      </c>
      <c r="N183" s="100">
        <f t="shared" si="27"/>
        <v>1.887347724533639E-2</v>
      </c>
      <c r="O183" s="100">
        <f t="shared" si="27"/>
        <v>1.9252533029307295E-2</v>
      </c>
      <c r="P183" s="100">
        <f t="shared" si="27"/>
        <v>2.1361008872488485E-2</v>
      </c>
      <c r="Q183" s="100">
        <f t="shared" si="27"/>
        <v>2.3645939337164579E-2</v>
      </c>
      <c r="R183" s="100">
        <f t="shared" si="27"/>
        <v>2.1762120993515988E-2</v>
      </c>
      <c r="S183" s="100">
        <f t="shared" si="27"/>
        <v>2.3796740634353941E-2</v>
      </c>
      <c r="T183" s="100">
        <f t="shared" si="27"/>
        <v>2.3379705201217904E-2</v>
      </c>
      <c r="U183" s="100">
        <f t="shared" si="27"/>
        <v>2.3085913793442214E-2</v>
      </c>
      <c r="V183" s="100">
        <f t="shared" si="27"/>
        <v>2.1729306369763501E-2</v>
      </c>
      <c r="W183" s="100">
        <f t="shared" si="27"/>
        <v>2.148555531566354E-2</v>
      </c>
      <c r="X183" s="100">
        <f t="shared" si="27"/>
        <v>2.2568136808446715E-2</v>
      </c>
      <c r="Y183" s="101">
        <f t="shared" si="27"/>
        <v>0.35512532580881429</v>
      </c>
    </row>
    <row r="184" spans="1:25">
      <c r="A184" s="23"/>
      <c r="B184" s="23"/>
      <c r="C184" s="23" t="s">
        <v>127</v>
      </c>
      <c r="D184" s="23"/>
      <c r="E184" s="100">
        <f t="shared" si="27"/>
        <v>1.7494202601881892E-2</v>
      </c>
      <c r="F184" s="100">
        <f t="shared" si="27"/>
        <v>2.3709636490228267E-2</v>
      </c>
      <c r="G184" s="100">
        <f t="shared" si="27"/>
        <v>3.1435185300234009E-2</v>
      </c>
      <c r="H184" s="100">
        <f t="shared" si="27"/>
        <v>4.4036610088469375E-2</v>
      </c>
      <c r="I184" s="100">
        <f t="shared" si="27"/>
        <v>4.7912215441897305E-2</v>
      </c>
      <c r="J184" s="100">
        <f t="shared" si="27"/>
        <v>4.2696894221533443E-2</v>
      </c>
      <c r="K184" s="100">
        <f t="shared" si="27"/>
        <v>5.7765668127038899E-2</v>
      </c>
      <c r="L184" s="100">
        <f t="shared" si="27"/>
        <v>5.2708856997463693E-2</v>
      </c>
      <c r="M184" s="100">
        <f t="shared" si="27"/>
        <v>5.2970186568657318E-2</v>
      </c>
      <c r="N184" s="100">
        <f t="shared" si="27"/>
        <v>6.1277407708895226E-2</v>
      </c>
      <c r="O184" s="100">
        <f t="shared" si="27"/>
        <v>6.2508105980171064E-2</v>
      </c>
      <c r="P184" s="100">
        <f t="shared" si="27"/>
        <v>6.9353793831300636E-2</v>
      </c>
      <c r="Q184" s="100">
        <f t="shared" si="27"/>
        <v>7.6772385214880057E-2</v>
      </c>
      <c r="R184" s="100">
        <f t="shared" si="27"/>
        <v>7.0656103451180285E-2</v>
      </c>
      <c r="S184" s="100">
        <f t="shared" si="27"/>
        <v>7.7261998890769401E-2</v>
      </c>
      <c r="T184" s="100">
        <f t="shared" si="27"/>
        <v>7.5907990303313744E-2</v>
      </c>
      <c r="U184" s="100">
        <f t="shared" si="27"/>
        <v>7.4954123899067193E-2</v>
      </c>
      <c r="V184" s="100">
        <f t="shared" si="27"/>
        <v>7.054956266633422E-2</v>
      </c>
      <c r="W184" s="100">
        <f t="shared" si="27"/>
        <v>6.9758164635785935E-2</v>
      </c>
      <c r="X184" s="100">
        <f t="shared" si="27"/>
        <v>7.3273032969217777E-2</v>
      </c>
      <c r="Y184" s="101">
        <f t="shared" si="27"/>
        <v>1.15300212538832</v>
      </c>
    </row>
    <row r="185" spans="1:25">
      <c r="A185" s="23"/>
      <c r="B185" s="23"/>
      <c r="C185" s="23" t="s">
        <v>130</v>
      </c>
      <c r="D185" s="23"/>
      <c r="E185" s="100">
        <f t="shared" si="27"/>
        <v>2.0224451491635986E-2</v>
      </c>
      <c r="F185" s="100">
        <f t="shared" si="27"/>
        <v>2.7409902811424025E-2</v>
      </c>
      <c r="G185" s="100">
        <f t="shared" si="27"/>
        <v>3.6341146533125257E-2</v>
      </c>
      <c r="H185" s="100">
        <f t="shared" ref="H185:Y200" si="28">H148-H147</f>
        <v>5.0909224321806529E-2</v>
      </c>
      <c r="I185" s="100">
        <f t="shared" si="28"/>
        <v>5.5389679604901071E-2</v>
      </c>
      <c r="J185" s="100">
        <f t="shared" si="28"/>
        <v>4.9360424460502428E-2</v>
      </c>
      <c r="K185" s="100">
        <f t="shared" si="28"/>
        <v>6.6780920485713768E-2</v>
      </c>
      <c r="L185" s="100">
        <f t="shared" si="28"/>
        <v>6.093491345585017E-2</v>
      </c>
      <c r="M185" s="100">
        <f t="shared" si="28"/>
        <v>6.1237027667981697E-2</v>
      </c>
      <c r="N185" s="100">
        <f t="shared" si="28"/>
        <v>7.0840722949466639E-2</v>
      </c>
      <c r="O185" s="100">
        <f t="shared" si="28"/>
        <v>7.2263491283336312E-2</v>
      </c>
      <c r="P185" s="100">
        <f t="shared" si="28"/>
        <v>8.0177557732821647E-2</v>
      </c>
      <c r="Q185" s="100">
        <f t="shared" si="28"/>
        <v>8.8753938433781987E-2</v>
      </c>
      <c r="R185" s="100">
        <f t="shared" si="28"/>
        <v>8.1683113506567762E-2</v>
      </c>
      <c r="S185" s="100">
        <f t="shared" si="28"/>
        <v>8.9319964120291417E-2</v>
      </c>
      <c r="T185" s="100">
        <f t="shared" si="28"/>
        <v>8.7754640931836436E-2</v>
      </c>
      <c r="U185" s="100">
        <f t="shared" si="28"/>
        <v>8.6651908486053919E-2</v>
      </c>
      <c r="V185" s="100">
        <f t="shared" si="28"/>
        <v>8.1559945335714923E-2</v>
      </c>
      <c r="W185" s="100">
        <f t="shared" si="28"/>
        <v>8.0645037040456169E-2</v>
      </c>
      <c r="X185" s="100">
        <f t="shared" si="28"/>
        <v>8.4708456547289479E-2</v>
      </c>
      <c r="Y185" s="101">
        <f t="shared" si="28"/>
        <v>1.3329464672005571</v>
      </c>
    </row>
    <row r="186" spans="1:25">
      <c r="A186" s="23"/>
      <c r="B186" s="23"/>
      <c r="C186" s="23" t="s">
        <v>133</v>
      </c>
      <c r="D186" s="23"/>
      <c r="E186" s="100">
        <f t="shared" ref="E186:X198" si="29">E149-E148</f>
        <v>2.150089659491039E-2</v>
      </c>
      <c r="F186" s="100">
        <f t="shared" si="29"/>
        <v>2.91398501595308E-2</v>
      </c>
      <c r="G186" s="100">
        <f t="shared" si="29"/>
        <v>3.8634779987598372E-2</v>
      </c>
      <c r="H186" s="100">
        <f t="shared" si="29"/>
        <v>5.412230676925589E-2</v>
      </c>
      <c r="I186" s="100">
        <f t="shared" si="29"/>
        <v>5.8885541301464395E-2</v>
      </c>
      <c r="J186" s="100">
        <f t="shared" si="29"/>
        <v>5.247575602458518E-2</v>
      </c>
      <c r="K186" s="100">
        <f t="shared" si="29"/>
        <v>7.0995728436446137E-2</v>
      </c>
      <c r="L186" s="100">
        <f t="shared" si="29"/>
        <v>6.478075678719275E-2</v>
      </c>
      <c r="M186" s="100">
        <f t="shared" si="29"/>
        <v>6.5101938621843547E-2</v>
      </c>
      <c r="N186" s="100">
        <f t="shared" si="29"/>
        <v>7.5311761086578111E-2</v>
      </c>
      <c r="O186" s="100">
        <f t="shared" si="29"/>
        <v>7.6824325955775985E-2</v>
      </c>
      <c r="P186" s="100">
        <f t="shared" si="29"/>
        <v>8.5237880431950741E-2</v>
      </c>
      <c r="Q186" s="100">
        <f t="shared" si="29"/>
        <v>9.4355550430872237E-2</v>
      </c>
      <c r="R186" s="100">
        <f t="shared" si="29"/>
        <v>8.6838457783705914E-2</v>
      </c>
      <c r="S186" s="100">
        <f t="shared" si="29"/>
        <v>9.495730023658322E-2</v>
      </c>
      <c r="T186" s="100">
        <f t="shared" si="29"/>
        <v>9.3293183312250116E-2</v>
      </c>
      <c r="U186" s="100">
        <f t="shared" si="29"/>
        <v>9.2120853061492647E-2</v>
      </c>
      <c r="V186" s="100">
        <f t="shared" si="29"/>
        <v>8.6707515982570482E-2</v>
      </c>
      <c r="W186" s="100">
        <f t="shared" si="29"/>
        <v>8.5734864207153039E-2</v>
      </c>
      <c r="X186" s="100">
        <f t="shared" si="29"/>
        <v>9.0054742186256476E-2</v>
      </c>
      <c r="Y186" s="101">
        <f t="shared" si="28"/>
        <v>1.4170739893580162</v>
      </c>
    </row>
    <row r="187" spans="1:25">
      <c r="A187" s="23"/>
      <c r="B187" s="23"/>
      <c r="C187" s="23" t="s">
        <v>136</v>
      </c>
      <c r="D187" s="23"/>
      <c r="E187" s="100">
        <f t="shared" si="29"/>
        <v>1.0243168472130151E-2</v>
      </c>
      <c r="F187" s="100">
        <f t="shared" si="29"/>
        <v>1.3882416164326811E-2</v>
      </c>
      <c r="G187" s="100">
        <f t="shared" si="29"/>
        <v>1.8405863148531765E-2</v>
      </c>
      <c r="H187" s="100">
        <f t="shared" si="29"/>
        <v>2.5784222713253313E-2</v>
      </c>
      <c r="I187" s="100">
        <f t="shared" si="29"/>
        <v>2.8053458955114408E-2</v>
      </c>
      <c r="J187" s="100">
        <f t="shared" si="29"/>
        <v>2.4999795115030921E-2</v>
      </c>
      <c r="K187" s="100">
        <f t="shared" si="29"/>
        <v>3.3822831711504686E-2</v>
      </c>
      <c r="L187" s="100">
        <f t="shared" si="29"/>
        <v>3.086197836421295E-2</v>
      </c>
      <c r="M187" s="100">
        <f t="shared" si="29"/>
        <v>3.101499150150222E-2</v>
      </c>
      <c r="N187" s="100">
        <f t="shared" si="29"/>
        <v>3.587901803710114E-2</v>
      </c>
      <c r="O187" s="100">
        <f t="shared" si="29"/>
        <v>3.6599613883503468E-2</v>
      </c>
      <c r="P187" s="100">
        <f t="shared" si="29"/>
        <v>4.0607886541737803E-2</v>
      </c>
      <c r="Q187" s="100">
        <f t="shared" si="29"/>
        <v>4.4951604463452144E-2</v>
      </c>
      <c r="R187" s="100">
        <f t="shared" si="29"/>
        <v>4.1370412113373112E-2</v>
      </c>
      <c r="S187" s="100">
        <f t="shared" si="29"/>
        <v>4.5238282026443977E-2</v>
      </c>
      <c r="T187" s="100">
        <f t="shared" si="29"/>
        <v>4.4445485784760708E-2</v>
      </c>
      <c r="U187" s="100">
        <f t="shared" si="29"/>
        <v>4.3886979947086679E-2</v>
      </c>
      <c r="V187" s="100">
        <f t="shared" si="29"/>
        <v>4.1308030578577348E-2</v>
      </c>
      <c r="W187" s="100">
        <f t="shared" si="29"/>
        <v>4.0844652879124865E-2</v>
      </c>
      <c r="X187" s="100">
        <f t="shared" si="29"/>
        <v>4.2902671144720128E-2</v>
      </c>
      <c r="Y187" s="101">
        <f t="shared" si="28"/>
        <v>0.67510336354548883</v>
      </c>
    </row>
    <row r="188" spans="1:25">
      <c r="A188" s="23"/>
      <c r="B188" s="23"/>
      <c r="C188" s="23" t="s">
        <v>139</v>
      </c>
      <c r="D188" s="23"/>
      <c r="E188" s="100">
        <f t="shared" si="29"/>
        <v>1.2608882339845529E-2</v>
      </c>
      <c r="F188" s="100">
        <f t="shared" si="29"/>
        <v>1.7088633510717294E-2</v>
      </c>
      <c r="G188" s="100">
        <f t="shared" si="29"/>
        <v>2.2656794470829744E-2</v>
      </c>
      <c r="H188" s="100">
        <f t="shared" si="29"/>
        <v>3.173922515287636E-2</v>
      </c>
      <c r="I188" s="100">
        <f t="shared" si="29"/>
        <v>3.4532553491933737E-2</v>
      </c>
      <c r="J188" s="100">
        <f t="shared" si="29"/>
        <v>3.0773629857140994E-2</v>
      </c>
      <c r="K188" s="100">
        <f t="shared" si="29"/>
        <v>4.1634393362864563E-2</v>
      </c>
      <c r="L188" s="100">
        <f t="shared" si="29"/>
        <v>3.7989715294441118E-2</v>
      </c>
      <c r="M188" s="100">
        <f t="shared" si="29"/>
        <v>3.8178067624072165E-2</v>
      </c>
      <c r="N188" s="100">
        <f t="shared" si="29"/>
        <v>4.4165466782069285E-2</v>
      </c>
      <c r="O188" s="100">
        <f t="shared" si="29"/>
        <v>4.5052488045713379E-2</v>
      </c>
      <c r="P188" s="100">
        <f t="shared" si="29"/>
        <v>4.9986492447886999E-2</v>
      </c>
      <c r="Q188" s="100">
        <f t="shared" si="29"/>
        <v>5.5333414969116035E-2</v>
      </c>
      <c r="R188" s="100">
        <f t="shared" si="29"/>
        <v>5.0925127328298569E-2</v>
      </c>
      <c r="S188" s="100">
        <f t="shared" si="29"/>
        <v>5.5686302229642215E-2</v>
      </c>
      <c r="T188" s="100">
        <f t="shared" si="29"/>
        <v>5.4710405508031523E-2</v>
      </c>
      <c r="U188" s="100">
        <f t="shared" si="29"/>
        <v>5.4022909796864749E-2</v>
      </c>
      <c r="V188" s="100">
        <f t="shared" si="29"/>
        <v>5.0848338448514108E-2</v>
      </c>
      <c r="W188" s="100">
        <f t="shared" si="29"/>
        <v>5.0277941221601008E-2</v>
      </c>
      <c r="X188" s="100">
        <f t="shared" si="29"/>
        <v>5.2811269677024653E-2</v>
      </c>
      <c r="Y188" s="101">
        <f t="shared" si="28"/>
        <v>0.83102205155948461</v>
      </c>
    </row>
    <row r="189" spans="1:25">
      <c r="A189" s="23"/>
      <c r="B189" s="23"/>
      <c r="C189" s="23" t="s">
        <v>142</v>
      </c>
      <c r="D189" s="23"/>
      <c r="E189" s="100">
        <f t="shared" si="29"/>
        <v>1.8782878667345487E-2</v>
      </c>
      <c r="F189" s="100">
        <f t="shared" si="29"/>
        <v>2.5456160282202239E-2</v>
      </c>
      <c r="G189" s="100">
        <f t="shared" si="29"/>
        <v>3.3750796467642452E-2</v>
      </c>
      <c r="H189" s="100">
        <f t="shared" si="29"/>
        <v>4.728048045607669E-2</v>
      </c>
      <c r="I189" s="100">
        <f t="shared" si="29"/>
        <v>5.1441574663829814E-2</v>
      </c>
      <c r="J189" s="100">
        <f t="shared" si="29"/>
        <v>4.5842077051815866E-2</v>
      </c>
      <c r="K189" s="100">
        <f t="shared" si="29"/>
        <v>6.2020862582876646E-2</v>
      </c>
      <c r="L189" s="100">
        <f t="shared" si="29"/>
        <v>5.6591551396079298E-2</v>
      </c>
      <c r="M189" s="100">
        <f t="shared" si="29"/>
        <v>5.6872131296725414E-2</v>
      </c>
      <c r="N189" s="100">
        <f t="shared" si="29"/>
        <v>6.5791287561847933E-2</v>
      </c>
      <c r="O189" s="100">
        <f t="shared" si="29"/>
        <v>6.711264280344087E-2</v>
      </c>
      <c r="P189" s="100">
        <f t="shared" si="29"/>
        <v>7.4462604801049048E-2</v>
      </c>
      <c r="Q189" s="100">
        <f t="shared" si="29"/>
        <v>8.2427672144295472E-2</v>
      </c>
      <c r="R189" s="100">
        <f t="shared" si="29"/>
        <v>7.5860846500552692E-2</v>
      </c>
      <c r="S189" s="100">
        <f t="shared" si="29"/>
        <v>8.2953352249721557E-2</v>
      </c>
      <c r="T189" s="100">
        <f t="shared" si="29"/>
        <v>8.1499603279763466E-2</v>
      </c>
      <c r="U189" s="100">
        <f t="shared" si="29"/>
        <v>8.0475472180818963E-2</v>
      </c>
      <c r="V189" s="100">
        <f t="shared" si="29"/>
        <v>7.574645759810128E-2</v>
      </c>
      <c r="W189" s="100">
        <f t="shared" si="29"/>
        <v>7.4896762786417659E-2</v>
      </c>
      <c r="X189" s="100">
        <f t="shared" si="29"/>
        <v>7.8670546990302626E-2</v>
      </c>
      <c r="Y189" s="101">
        <f t="shared" si="28"/>
        <v>1.2379357617609053</v>
      </c>
    </row>
    <row r="190" spans="1:25">
      <c r="A190" s="23"/>
      <c r="B190" s="23"/>
      <c r="C190" s="23" t="s">
        <v>145</v>
      </c>
      <c r="D190" s="23"/>
      <c r="E190" s="100">
        <f t="shared" si="29"/>
        <v>0</v>
      </c>
      <c r="F190" s="100">
        <f t="shared" si="29"/>
        <v>0</v>
      </c>
      <c r="G190" s="100">
        <f t="shared" si="29"/>
        <v>0</v>
      </c>
      <c r="H190" s="100">
        <f t="shared" si="29"/>
        <v>0</v>
      </c>
      <c r="I190" s="100">
        <f t="shared" si="29"/>
        <v>0</v>
      </c>
      <c r="J190" s="100">
        <f t="shared" si="29"/>
        <v>0</v>
      </c>
      <c r="K190" s="100">
        <f t="shared" si="29"/>
        <v>0</v>
      </c>
      <c r="L190" s="100">
        <f t="shared" si="29"/>
        <v>0</v>
      </c>
      <c r="M190" s="100">
        <f t="shared" si="29"/>
        <v>0</v>
      </c>
      <c r="N190" s="100">
        <f t="shared" si="29"/>
        <v>0</v>
      </c>
      <c r="O190" s="100">
        <f t="shared" si="29"/>
        <v>0</v>
      </c>
      <c r="P190" s="100">
        <f t="shared" si="29"/>
        <v>0</v>
      </c>
      <c r="Q190" s="100">
        <f t="shared" si="29"/>
        <v>0</v>
      </c>
      <c r="R190" s="100">
        <f t="shared" si="29"/>
        <v>0</v>
      </c>
      <c r="S190" s="100">
        <f t="shared" si="29"/>
        <v>0</v>
      </c>
      <c r="T190" s="100">
        <f t="shared" si="29"/>
        <v>0</v>
      </c>
      <c r="U190" s="100">
        <f t="shared" si="29"/>
        <v>0</v>
      </c>
      <c r="V190" s="100">
        <f t="shared" si="29"/>
        <v>0</v>
      </c>
      <c r="W190" s="100">
        <f t="shared" si="29"/>
        <v>0</v>
      </c>
      <c r="X190" s="100">
        <f t="shared" si="29"/>
        <v>0</v>
      </c>
      <c r="Y190" s="101">
        <f t="shared" si="28"/>
        <v>0</v>
      </c>
    </row>
    <row r="191" spans="1:25">
      <c r="A191" s="23"/>
      <c r="B191" s="23"/>
      <c r="C191" s="23" t="s">
        <v>148</v>
      </c>
      <c r="D191" s="23"/>
      <c r="E191" s="100">
        <f t="shared" si="29"/>
        <v>0</v>
      </c>
      <c r="F191" s="100">
        <f t="shared" si="29"/>
        <v>0</v>
      </c>
      <c r="G191" s="100">
        <f t="shared" si="29"/>
        <v>0</v>
      </c>
      <c r="H191" s="100">
        <f t="shared" si="29"/>
        <v>0</v>
      </c>
      <c r="I191" s="100">
        <f t="shared" si="29"/>
        <v>0</v>
      </c>
      <c r="J191" s="100">
        <f t="shared" si="29"/>
        <v>0</v>
      </c>
      <c r="K191" s="100">
        <f t="shared" si="29"/>
        <v>0</v>
      </c>
      <c r="L191" s="100">
        <f t="shared" si="29"/>
        <v>0</v>
      </c>
      <c r="M191" s="100">
        <f t="shared" si="29"/>
        <v>0</v>
      </c>
      <c r="N191" s="100">
        <f t="shared" si="29"/>
        <v>0</v>
      </c>
      <c r="O191" s="100">
        <f t="shared" si="29"/>
        <v>0</v>
      </c>
      <c r="P191" s="100">
        <f t="shared" si="29"/>
        <v>0</v>
      </c>
      <c r="Q191" s="100">
        <f t="shared" si="29"/>
        <v>0</v>
      </c>
      <c r="R191" s="100">
        <f t="shared" si="29"/>
        <v>0</v>
      </c>
      <c r="S191" s="100">
        <f t="shared" si="29"/>
        <v>0</v>
      </c>
      <c r="T191" s="100">
        <f t="shared" si="29"/>
        <v>0</v>
      </c>
      <c r="U191" s="100">
        <f t="shared" si="29"/>
        <v>0</v>
      </c>
      <c r="V191" s="100">
        <f t="shared" si="29"/>
        <v>0</v>
      </c>
      <c r="W191" s="100">
        <f t="shared" si="29"/>
        <v>0</v>
      </c>
      <c r="X191" s="100">
        <f t="shared" si="29"/>
        <v>0</v>
      </c>
      <c r="Y191" s="101">
        <f t="shared" si="28"/>
        <v>0</v>
      </c>
    </row>
    <row r="192" spans="1:25">
      <c r="A192" s="23"/>
      <c r="B192" s="23"/>
      <c r="C192" s="23" t="s">
        <v>151</v>
      </c>
      <c r="D192" s="23"/>
      <c r="E192" s="100">
        <f t="shared" si="29"/>
        <v>5.9470881009683341E-3</v>
      </c>
      <c r="F192" s="100">
        <f t="shared" si="29"/>
        <v>8.0600013763504064E-3</v>
      </c>
      <c r="G192" s="100">
        <f t="shared" si="29"/>
        <v>1.0686272515824491E-2</v>
      </c>
      <c r="H192" s="100">
        <f t="shared" si="29"/>
        <v>1.4970079278488868E-2</v>
      </c>
      <c r="I192" s="100">
        <f t="shared" si="29"/>
        <v>1.6287576680681981E-2</v>
      </c>
      <c r="J192" s="100">
        <f t="shared" si="29"/>
        <v>1.4514647929472935E-2</v>
      </c>
      <c r="K192" s="100">
        <f t="shared" si="29"/>
        <v>1.9637220705666536E-2</v>
      </c>
      <c r="L192" s="100">
        <f t="shared" si="29"/>
        <v>1.7918176861146884E-2</v>
      </c>
      <c r="M192" s="100">
        <f t="shared" si="29"/>
        <v>1.8007014861863291E-2</v>
      </c>
      <c r="N192" s="100">
        <f t="shared" si="29"/>
        <v>2.0831023313091945E-2</v>
      </c>
      <c r="O192" s="100">
        <f t="shared" si="29"/>
        <v>2.1249394542209865E-2</v>
      </c>
      <c r="P192" s="100">
        <f t="shared" si="29"/>
        <v>2.3576560271845182E-2</v>
      </c>
      <c r="Q192" s="100">
        <f t="shared" si="29"/>
        <v>2.6098482393547617E-2</v>
      </c>
      <c r="R192" s="100">
        <f t="shared" si="29"/>
        <v>2.4019275508453286E-2</v>
      </c>
      <c r="S192" s="100">
        <f t="shared" si="29"/>
        <v>2.6264924713453097E-2</v>
      </c>
      <c r="T192" s="100">
        <f t="shared" si="29"/>
        <v>2.5804634608078358E-2</v>
      </c>
      <c r="U192" s="100">
        <f t="shared" si="29"/>
        <v>2.5480371326595752E-2</v>
      </c>
      <c r="V192" s="100">
        <f t="shared" si="29"/>
        <v>2.3983057371036787E-2</v>
      </c>
      <c r="W192" s="100">
        <f t="shared" si="29"/>
        <v>2.3714024599569061E-2</v>
      </c>
      <c r="X192" s="100">
        <f t="shared" si="29"/>
        <v>2.4908890814275719E-2</v>
      </c>
      <c r="Y192" s="101">
        <f t="shared" si="28"/>
        <v>0.3919587177726207</v>
      </c>
    </row>
    <row r="193" spans="1:25">
      <c r="A193" s="23"/>
      <c r="B193" s="23"/>
      <c r="C193" s="23" t="s">
        <v>154</v>
      </c>
      <c r="D193" s="23"/>
      <c r="E193" s="100">
        <f t="shared" si="29"/>
        <v>0</v>
      </c>
      <c r="F193" s="100">
        <f t="shared" si="29"/>
        <v>0</v>
      </c>
      <c r="G193" s="100">
        <f t="shared" si="29"/>
        <v>0</v>
      </c>
      <c r="H193" s="100">
        <f t="shared" si="29"/>
        <v>0</v>
      </c>
      <c r="I193" s="100">
        <f t="shared" si="29"/>
        <v>0</v>
      </c>
      <c r="J193" s="100">
        <f t="shared" si="29"/>
        <v>0</v>
      </c>
      <c r="K193" s="100">
        <f t="shared" si="29"/>
        <v>0</v>
      </c>
      <c r="L193" s="100">
        <f t="shared" si="29"/>
        <v>0</v>
      </c>
      <c r="M193" s="100">
        <f t="shared" si="29"/>
        <v>0</v>
      </c>
      <c r="N193" s="100">
        <f t="shared" si="29"/>
        <v>0</v>
      </c>
      <c r="O193" s="100">
        <f t="shared" si="29"/>
        <v>0</v>
      </c>
      <c r="P193" s="100">
        <f t="shared" si="29"/>
        <v>0</v>
      </c>
      <c r="Q193" s="100">
        <f t="shared" si="29"/>
        <v>0</v>
      </c>
      <c r="R193" s="100">
        <f t="shared" si="29"/>
        <v>0</v>
      </c>
      <c r="S193" s="100">
        <f t="shared" si="29"/>
        <v>0</v>
      </c>
      <c r="T193" s="100">
        <f t="shared" si="29"/>
        <v>0</v>
      </c>
      <c r="U193" s="100">
        <f t="shared" si="29"/>
        <v>0</v>
      </c>
      <c r="V193" s="100">
        <f t="shared" si="29"/>
        <v>0</v>
      </c>
      <c r="W193" s="100">
        <f t="shared" si="29"/>
        <v>0</v>
      </c>
      <c r="X193" s="100">
        <f t="shared" si="29"/>
        <v>0</v>
      </c>
      <c r="Y193" s="101">
        <f t="shared" si="28"/>
        <v>0</v>
      </c>
    </row>
    <row r="194" spans="1:25">
      <c r="A194" s="23"/>
      <c r="B194" s="23"/>
      <c r="C194" s="23" t="s">
        <v>157</v>
      </c>
      <c r="D194" s="23"/>
      <c r="E194" s="100">
        <f t="shared" si="29"/>
        <v>0</v>
      </c>
      <c r="F194" s="100">
        <f t="shared" si="29"/>
        <v>0</v>
      </c>
      <c r="G194" s="100">
        <f t="shared" si="29"/>
        <v>0</v>
      </c>
      <c r="H194" s="100">
        <f t="shared" si="29"/>
        <v>0</v>
      </c>
      <c r="I194" s="100">
        <f t="shared" si="29"/>
        <v>0</v>
      </c>
      <c r="J194" s="100">
        <f t="shared" si="29"/>
        <v>0</v>
      </c>
      <c r="K194" s="100">
        <f t="shared" si="29"/>
        <v>0</v>
      </c>
      <c r="L194" s="100">
        <f t="shared" si="29"/>
        <v>0</v>
      </c>
      <c r="M194" s="100">
        <f t="shared" si="29"/>
        <v>0</v>
      </c>
      <c r="N194" s="100">
        <f t="shared" si="29"/>
        <v>0</v>
      </c>
      <c r="O194" s="100">
        <f t="shared" si="29"/>
        <v>0</v>
      </c>
      <c r="P194" s="100">
        <f t="shared" si="29"/>
        <v>0</v>
      </c>
      <c r="Q194" s="100">
        <f t="shared" si="29"/>
        <v>0</v>
      </c>
      <c r="R194" s="100">
        <f t="shared" si="29"/>
        <v>0</v>
      </c>
      <c r="S194" s="100">
        <f t="shared" si="29"/>
        <v>0</v>
      </c>
      <c r="T194" s="100">
        <f t="shared" si="29"/>
        <v>0</v>
      </c>
      <c r="U194" s="100">
        <f t="shared" si="29"/>
        <v>0</v>
      </c>
      <c r="V194" s="100">
        <f t="shared" si="29"/>
        <v>0</v>
      </c>
      <c r="W194" s="100">
        <f t="shared" si="29"/>
        <v>0</v>
      </c>
      <c r="X194" s="100">
        <f t="shared" si="29"/>
        <v>0</v>
      </c>
      <c r="Y194" s="101">
        <f t="shared" si="28"/>
        <v>0</v>
      </c>
    </row>
    <row r="195" spans="1:25">
      <c r="A195" s="23"/>
      <c r="B195" s="23"/>
      <c r="C195" s="23" t="s">
        <v>160</v>
      </c>
      <c r="D195" s="23"/>
      <c r="E195" s="100">
        <f t="shared" si="29"/>
        <v>0</v>
      </c>
      <c r="F195" s="100">
        <f t="shared" si="29"/>
        <v>0</v>
      </c>
      <c r="G195" s="100">
        <f t="shared" si="29"/>
        <v>0</v>
      </c>
      <c r="H195" s="100">
        <f t="shared" si="29"/>
        <v>0</v>
      </c>
      <c r="I195" s="100">
        <f t="shared" si="29"/>
        <v>0</v>
      </c>
      <c r="J195" s="100">
        <f t="shared" si="29"/>
        <v>0</v>
      </c>
      <c r="K195" s="100">
        <f t="shared" si="29"/>
        <v>0</v>
      </c>
      <c r="L195" s="100">
        <f t="shared" si="29"/>
        <v>0</v>
      </c>
      <c r="M195" s="100">
        <f t="shared" si="29"/>
        <v>0</v>
      </c>
      <c r="N195" s="100">
        <f t="shared" si="29"/>
        <v>0</v>
      </c>
      <c r="O195" s="100">
        <f t="shared" si="29"/>
        <v>0</v>
      </c>
      <c r="P195" s="100">
        <f t="shared" si="29"/>
        <v>0</v>
      </c>
      <c r="Q195" s="100">
        <f t="shared" si="29"/>
        <v>0</v>
      </c>
      <c r="R195" s="100">
        <f t="shared" si="29"/>
        <v>0</v>
      </c>
      <c r="S195" s="100">
        <f t="shared" si="29"/>
        <v>0</v>
      </c>
      <c r="T195" s="100">
        <f t="shared" si="29"/>
        <v>0</v>
      </c>
      <c r="U195" s="100">
        <f t="shared" si="29"/>
        <v>0</v>
      </c>
      <c r="V195" s="100">
        <f t="shared" si="29"/>
        <v>0</v>
      </c>
      <c r="W195" s="100">
        <f t="shared" si="29"/>
        <v>0</v>
      </c>
      <c r="X195" s="100">
        <f t="shared" si="29"/>
        <v>0</v>
      </c>
      <c r="Y195" s="101">
        <f t="shared" si="28"/>
        <v>0</v>
      </c>
    </row>
    <row r="196" spans="1:25">
      <c r="A196" s="23"/>
      <c r="B196" s="23"/>
      <c r="C196" s="23" t="s">
        <v>163</v>
      </c>
      <c r="D196" s="23"/>
      <c r="E196" s="100">
        <f t="shared" si="29"/>
        <v>0</v>
      </c>
      <c r="F196" s="100">
        <f t="shared" si="29"/>
        <v>0</v>
      </c>
      <c r="G196" s="100">
        <f t="shared" si="29"/>
        <v>0</v>
      </c>
      <c r="H196" s="100">
        <f t="shared" si="29"/>
        <v>0</v>
      </c>
      <c r="I196" s="100">
        <f t="shared" si="29"/>
        <v>0</v>
      </c>
      <c r="J196" s="100">
        <f t="shared" si="29"/>
        <v>0</v>
      </c>
      <c r="K196" s="100">
        <f t="shared" si="29"/>
        <v>0</v>
      </c>
      <c r="L196" s="100">
        <f t="shared" si="29"/>
        <v>0</v>
      </c>
      <c r="M196" s="100">
        <f t="shared" si="29"/>
        <v>0</v>
      </c>
      <c r="N196" s="100">
        <f t="shared" si="29"/>
        <v>0</v>
      </c>
      <c r="O196" s="100">
        <f t="shared" si="29"/>
        <v>0</v>
      </c>
      <c r="P196" s="100">
        <f t="shared" si="29"/>
        <v>0</v>
      </c>
      <c r="Q196" s="100">
        <f t="shared" si="29"/>
        <v>0</v>
      </c>
      <c r="R196" s="100">
        <f t="shared" si="29"/>
        <v>0</v>
      </c>
      <c r="S196" s="100">
        <f t="shared" si="29"/>
        <v>0</v>
      </c>
      <c r="T196" s="100">
        <f t="shared" si="29"/>
        <v>0</v>
      </c>
      <c r="U196" s="100">
        <f t="shared" si="29"/>
        <v>0</v>
      </c>
      <c r="V196" s="100">
        <f t="shared" si="29"/>
        <v>0</v>
      </c>
      <c r="W196" s="100">
        <f t="shared" si="29"/>
        <v>0</v>
      </c>
      <c r="X196" s="100">
        <f t="shared" si="29"/>
        <v>0</v>
      </c>
      <c r="Y196" s="101">
        <f t="shared" si="28"/>
        <v>0</v>
      </c>
    </row>
    <row r="197" spans="1:25">
      <c r="A197" s="23"/>
      <c r="B197" s="23"/>
      <c r="C197" s="23" t="s">
        <v>166</v>
      </c>
      <c r="D197" s="23"/>
      <c r="E197" s="100">
        <f t="shared" si="29"/>
        <v>0</v>
      </c>
      <c r="F197" s="100">
        <f t="shared" si="29"/>
        <v>0</v>
      </c>
      <c r="G197" s="100">
        <f t="shared" si="29"/>
        <v>0</v>
      </c>
      <c r="H197" s="100">
        <f t="shared" si="29"/>
        <v>0</v>
      </c>
      <c r="I197" s="100">
        <f t="shared" si="29"/>
        <v>0</v>
      </c>
      <c r="J197" s="100">
        <f t="shared" si="29"/>
        <v>0</v>
      </c>
      <c r="K197" s="100">
        <f t="shared" si="29"/>
        <v>0</v>
      </c>
      <c r="L197" s="100">
        <f t="shared" si="29"/>
        <v>0</v>
      </c>
      <c r="M197" s="100">
        <f t="shared" si="29"/>
        <v>0</v>
      </c>
      <c r="N197" s="100">
        <f t="shared" si="29"/>
        <v>0</v>
      </c>
      <c r="O197" s="100">
        <f t="shared" si="29"/>
        <v>0</v>
      </c>
      <c r="P197" s="100">
        <f t="shared" si="29"/>
        <v>0</v>
      </c>
      <c r="Q197" s="100">
        <f t="shared" si="29"/>
        <v>0</v>
      </c>
      <c r="R197" s="100">
        <f t="shared" si="29"/>
        <v>0</v>
      </c>
      <c r="S197" s="100">
        <f t="shared" si="29"/>
        <v>0</v>
      </c>
      <c r="T197" s="100">
        <f t="shared" si="29"/>
        <v>0</v>
      </c>
      <c r="U197" s="100">
        <f t="shared" si="29"/>
        <v>0</v>
      </c>
      <c r="V197" s="100">
        <f t="shared" si="29"/>
        <v>0</v>
      </c>
      <c r="W197" s="100">
        <f t="shared" si="29"/>
        <v>0</v>
      </c>
      <c r="X197" s="100">
        <f t="shared" si="29"/>
        <v>0</v>
      </c>
      <c r="Y197" s="101">
        <f t="shared" si="28"/>
        <v>0</v>
      </c>
    </row>
    <row r="198" spans="1:25">
      <c r="A198" s="23"/>
      <c r="B198" s="23"/>
      <c r="C198" s="23" t="s">
        <v>169</v>
      </c>
      <c r="D198" s="23"/>
      <c r="E198" s="100">
        <f t="shared" si="29"/>
        <v>0</v>
      </c>
      <c r="F198" s="100">
        <f t="shared" si="29"/>
        <v>0</v>
      </c>
      <c r="G198" s="100">
        <f t="shared" si="29"/>
        <v>0</v>
      </c>
      <c r="H198" s="100">
        <f t="shared" si="29"/>
        <v>0</v>
      </c>
      <c r="I198" s="100">
        <f t="shared" si="29"/>
        <v>0</v>
      </c>
      <c r="J198" s="100">
        <f t="shared" si="29"/>
        <v>0</v>
      </c>
      <c r="K198" s="100">
        <f t="shared" si="29"/>
        <v>0</v>
      </c>
      <c r="L198" s="100">
        <f t="shared" si="29"/>
        <v>0</v>
      </c>
      <c r="M198" s="100">
        <f t="shared" si="29"/>
        <v>0</v>
      </c>
      <c r="N198" s="100">
        <f t="shared" si="29"/>
        <v>0</v>
      </c>
      <c r="O198" s="100">
        <f t="shared" si="29"/>
        <v>0</v>
      </c>
      <c r="P198" s="100">
        <f t="shared" si="29"/>
        <v>0</v>
      </c>
      <c r="Q198" s="100">
        <f t="shared" si="29"/>
        <v>0</v>
      </c>
      <c r="R198" s="100">
        <f t="shared" si="29"/>
        <v>0</v>
      </c>
      <c r="S198" s="100">
        <f t="shared" si="29"/>
        <v>0</v>
      </c>
      <c r="T198" s="100">
        <f t="shared" ref="T198:X198" si="30">T161-T160</f>
        <v>0</v>
      </c>
      <c r="U198" s="100">
        <f t="shared" si="30"/>
        <v>0</v>
      </c>
      <c r="V198" s="100">
        <f t="shared" si="30"/>
        <v>0</v>
      </c>
      <c r="W198" s="100">
        <f t="shared" si="30"/>
        <v>0</v>
      </c>
      <c r="X198" s="100">
        <f t="shared" si="30"/>
        <v>0</v>
      </c>
      <c r="Y198" s="101">
        <f t="shared" si="28"/>
        <v>0</v>
      </c>
    </row>
    <row r="199" spans="1:25">
      <c r="A199" s="23"/>
      <c r="B199" s="23"/>
      <c r="C199" s="23" t="s">
        <v>172</v>
      </c>
      <c r="D199" s="23"/>
      <c r="E199" s="100">
        <f t="shared" ref="E199:X203" si="31">E162-E161</f>
        <v>0</v>
      </c>
      <c r="F199" s="100">
        <f t="shared" si="31"/>
        <v>0</v>
      </c>
      <c r="G199" s="100">
        <f t="shared" si="31"/>
        <v>0</v>
      </c>
      <c r="H199" s="100">
        <f t="shared" si="31"/>
        <v>0</v>
      </c>
      <c r="I199" s="100">
        <f t="shared" si="31"/>
        <v>0</v>
      </c>
      <c r="J199" s="100">
        <f t="shared" si="31"/>
        <v>0</v>
      </c>
      <c r="K199" s="100">
        <f t="shared" si="31"/>
        <v>0</v>
      </c>
      <c r="L199" s="100">
        <f t="shared" si="31"/>
        <v>0</v>
      </c>
      <c r="M199" s="100">
        <f t="shared" si="31"/>
        <v>0</v>
      </c>
      <c r="N199" s="100">
        <f t="shared" si="31"/>
        <v>0</v>
      </c>
      <c r="O199" s="100">
        <f t="shared" si="31"/>
        <v>0</v>
      </c>
      <c r="P199" s="100">
        <f t="shared" si="31"/>
        <v>0</v>
      </c>
      <c r="Q199" s="100">
        <f t="shared" si="31"/>
        <v>0</v>
      </c>
      <c r="R199" s="100">
        <f t="shared" si="31"/>
        <v>0</v>
      </c>
      <c r="S199" s="100">
        <f t="shared" si="31"/>
        <v>0</v>
      </c>
      <c r="T199" s="100">
        <f t="shared" si="31"/>
        <v>0</v>
      </c>
      <c r="U199" s="100">
        <f t="shared" si="31"/>
        <v>0</v>
      </c>
      <c r="V199" s="100">
        <f t="shared" si="31"/>
        <v>0</v>
      </c>
      <c r="W199" s="100">
        <f t="shared" si="31"/>
        <v>0</v>
      </c>
      <c r="X199" s="100">
        <f t="shared" si="31"/>
        <v>0</v>
      </c>
      <c r="Y199" s="101">
        <f t="shared" si="28"/>
        <v>0</v>
      </c>
    </row>
    <row r="200" spans="1:25">
      <c r="A200" s="23"/>
      <c r="B200" s="23"/>
      <c r="C200" s="23" t="s">
        <v>175</v>
      </c>
      <c r="D200" s="23"/>
      <c r="E200" s="100">
        <f t="shared" si="31"/>
        <v>0</v>
      </c>
      <c r="F200" s="100">
        <f t="shared" si="31"/>
        <v>0</v>
      </c>
      <c r="G200" s="100">
        <f t="shared" si="31"/>
        <v>0</v>
      </c>
      <c r="H200" s="100">
        <f t="shared" si="31"/>
        <v>0</v>
      </c>
      <c r="I200" s="100">
        <f t="shared" si="31"/>
        <v>0</v>
      </c>
      <c r="J200" s="100">
        <f t="shared" si="31"/>
        <v>0</v>
      </c>
      <c r="K200" s="100">
        <f t="shared" si="31"/>
        <v>0</v>
      </c>
      <c r="L200" s="100">
        <f t="shared" si="31"/>
        <v>0</v>
      </c>
      <c r="M200" s="100">
        <f t="shared" si="31"/>
        <v>0</v>
      </c>
      <c r="N200" s="100">
        <f t="shared" si="31"/>
        <v>0</v>
      </c>
      <c r="O200" s="100">
        <f t="shared" si="31"/>
        <v>0</v>
      </c>
      <c r="P200" s="100">
        <f t="shared" si="31"/>
        <v>0</v>
      </c>
      <c r="Q200" s="100">
        <f t="shared" si="31"/>
        <v>0</v>
      </c>
      <c r="R200" s="100">
        <f t="shared" si="31"/>
        <v>0</v>
      </c>
      <c r="S200" s="100">
        <f t="shared" si="31"/>
        <v>0</v>
      </c>
      <c r="T200" s="100">
        <f t="shared" si="31"/>
        <v>0</v>
      </c>
      <c r="U200" s="100">
        <f t="shared" si="31"/>
        <v>0</v>
      </c>
      <c r="V200" s="100">
        <f t="shared" si="31"/>
        <v>0</v>
      </c>
      <c r="W200" s="100">
        <f t="shared" si="31"/>
        <v>0</v>
      </c>
      <c r="X200" s="100">
        <f t="shared" si="31"/>
        <v>0</v>
      </c>
      <c r="Y200" s="101">
        <f t="shared" si="28"/>
        <v>0</v>
      </c>
    </row>
    <row r="201" spans="1:25">
      <c r="A201" s="23"/>
      <c r="B201" s="23"/>
      <c r="C201" s="23" t="s">
        <v>178</v>
      </c>
      <c r="D201" s="23"/>
      <c r="E201" s="100">
        <f t="shared" si="31"/>
        <v>0</v>
      </c>
      <c r="F201" s="100">
        <f t="shared" si="31"/>
        <v>0</v>
      </c>
      <c r="G201" s="100">
        <f t="shared" si="31"/>
        <v>0</v>
      </c>
      <c r="H201" s="100">
        <f t="shared" si="31"/>
        <v>0</v>
      </c>
      <c r="I201" s="100">
        <f t="shared" si="31"/>
        <v>0</v>
      </c>
      <c r="J201" s="100">
        <f t="shared" si="31"/>
        <v>0</v>
      </c>
      <c r="K201" s="100">
        <f t="shared" si="31"/>
        <v>0</v>
      </c>
      <c r="L201" s="100">
        <f t="shared" si="31"/>
        <v>0</v>
      </c>
      <c r="M201" s="100">
        <f t="shared" si="31"/>
        <v>0</v>
      </c>
      <c r="N201" s="100">
        <f t="shared" si="31"/>
        <v>0</v>
      </c>
      <c r="O201" s="100">
        <f t="shared" si="31"/>
        <v>0</v>
      </c>
      <c r="P201" s="100">
        <f t="shared" si="31"/>
        <v>0</v>
      </c>
      <c r="Q201" s="100">
        <f t="shared" si="31"/>
        <v>0</v>
      </c>
      <c r="R201" s="100">
        <f t="shared" si="31"/>
        <v>0</v>
      </c>
      <c r="S201" s="100">
        <f t="shared" si="31"/>
        <v>0</v>
      </c>
      <c r="T201" s="100">
        <f t="shared" si="31"/>
        <v>0</v>
      </c>
      <c r="U201" s="100">
        <f t="shared" si="31"/>
        <v>0</v>
      </c>
      <c r="V201" s="100">
        <f t="shared" si="31"/>
        <v>0</v>
      </c>
      <c r="W201" s="100">
        <f t="shared" si="31"/>
        <v>0</v>
      </c>
      <c r="X201" s="100">
        <f t="shared" si="31"/>
        <v>0</v>
      </c>
      <c r="Y201" s="101">
        <f t="shared" ref="Y201:Y203" si="32">Y164-Y163</f>
        <v>0</v>
      </c>
    </row>
    <row r="202" spans="1:25">
      <c r="A202" s="23"/>
      <c r="B202" s="23"/>
      <c r="C202" s="23" t="s">
        <v>181</v>
      </c>
      <c r="D202" s="23"/>
      <c r="E202" s="100">
        <f t="shared" si="31"/>
        <v>0</v>
      </c>
      <c r="F202" s="100">
        <f t="shared" si="31"/>
        <v>0</v>
      </c>
      <c r="G202" s="100">
        <f t="shared" si="31"/>
        <v>0</v>
      </c>
      <c r="H202" s="100">
        <f t="shared" si="31"/>
        <v>0</v>
      </c>
      <c r="I202" s="100">
        <f t="shared" si="31"/>
        <v>0</v>
      </c>
      <c r="J202" s="100">
        <f t="shared" si="31"/>
        <v>0</v>
      </c>
      <c r="K202" s="100">
        <f t="shared" si="31"/>
        <v>0</v>
      </c>
      <c r="L202" s="100">
        <f t="shared" si="31"/>
        <v>0</v>
      </c>
      <c r="M202" s="100">
        <f t="shared" si="31"/>
        <v>0</v>
      </c>
      <c r="N202" s="100">
        <f t="shared" si="31"/>
        <v>0</v>
      </c>
      <c r="O202" s="100">
        <f t="shared" si="31"/>
        <v>0</v>
      </c>
      <c r="P202" s="100">
        <f t="shared" si="31"/>
        <v>0</v>
      </c>
      <c r="Q202" s="100">
        <f t="shared" si="31"/>
        <v>0</v>
      </c>
      <c r="R202" s="100">
        <f t="shared" si="31"/>
        <v>0</v>
      </c>
      <c r="S202" s="100">
        <f t="shared" si="31"/>
        <v>0</v>
      </c>
      <c r="T202" s="100">
        <f t="shared" si="31"/>
        <v>0</v>
      </c>
      <c r="U202" s="100">
        <f t="shared" si="31"/>
        <v>0</v>
      </c>
      <c r="V202" s="100">
        <f t="shared" si="31"/>
        <v>0</v>
      </c>
      <c r="W202" s="100">
        <f t="shared" si="31"/>
        <v>0</v>
      </c>
      <c r="X202" s="100">
        <f t="shared" si="31"/>
        <v>0</v>
      </c>
      <c r="Y202" s="101">
        <f t="shared" si="32"/>
        <v>0</v>
      </c>
    </row>
    <row r="203" spans="1:25">
      <c r="A203" s="23"/>
      <c r="B203" s="23"/>
      <c r="C203" s="23" t="s">
        <v>184</v>
      </c>
      <c r="D203" s="23"/>
      <c r="E203" s="100">
        <f t="shared" si="31"/>
        <v>0</v>
      </c>
      <c r="F203" s="100">
        <f t="shared" si="31"/>
        <v>0</v>
      </c>
      <c r="G203" s="100">
        <f t="shared" si="31"/>
        <v>0</v>
      </c>
      <c r="H203" s="100">
        <f t="shared" si="31"/>
        <v>0</v>
      </c>
      <c r="I203" s="100">
        <f t="shared" si="31"/>
        <v>0</v>
      </c>
      <c r="J203" s="100">
        <f t="shared" si="31"/>
        <v>0</v>
      </c>
      <c r="K203" s="100">
        <f t="shared" si="31"/>
        <v>0</v>
      </c>
      <c r="L203" s="100">
        <f t="shared" si="31"/>
        <v>0</v>
      </c>
      <c r="M203" s="100">
        <f t="shared" si="31"/>
        <v>0</v>
      </c>
      <c r="N203" s="100">
        <f t="shared" si="31"/>
        <v>0</v>
      </c>
      <c r="O203" s="100">
        <f t="shared" si="31"/>
        <v>0</v>
      </c>
      <c r="P203" s="100">
        <f t="shared" si="31"/>
        <v>0</v>
      </c>
      <c r="Q203" s="100">
        <f t="shared" si="31"/>
        <v>0</v>
      </c>
      <c r="R203" s="100">
        <f t="shared" si="31"/>
        <v>0</v>
      </c>
      <c r="S203" s="100">
        <f t="shared" si="31"/>
        <v>0</v>
      </c>
      <c r="T203" s="100">
        <f t="shared" si="31"/>
        <v>0</v>
      </c>
      <c r="U203" s="100">
        <f t="shared" si="31"/>
        <v>0</v>
      </c>
      <c r="V203" s="100">
        <f t="shared" si="31"/>
        <v>0</v>
      </c>
      <c r="W203" s="100">
        <f t="shared" si="31"/>
        <v>0</v>
      </c>
      <c r="X203" s="100">
        <f t="shared" si="31"/>
        <v>0</v>
      </c>
      <c r="Y203" s="101">
        <f t="shared" si="32"/>
        <v>0</v>
      </c>
    </row>
    <row r="204" spans="1:25">
      <c r="A204" s="23"/>
      <c r="B204" s="23"/>
      <c r="C204" s="23"/>
      <c r="D204" s="23"/>
      <c r="E204" s="96"/>
      <c r="F204" s="23"/>
      <c r="G204" s="23"/>
      <c r="H204" s="23"/>
      <c r="I204" s="23"/>
      <c r="J204" s="23"/>
      <c r="K204" s="23"/>
      <c r="L204" s="23"/>
      <c r="M204" s="23"/>
      <c r="N204" s="23"/>
      <c r="O204" s="23"/>
      <c r="P204" s="23"/>
      <c r="Q204" s="23"/>
      <c r="R204" s="23"/>
      <c r="S204" s="23"/>
      <c r="T204" s="23"/>
      <c r="U204" s="23"/>
      <c r="V204" s="23"/>
      <c r="W204" s="23"/>
      <c r="X204" s="23"/>
    </row>
    <row r="205" spans="1:25" ht="15">
      <c r="A205" s="23"/>
      <c r="B205" s="23"/>
      <c r="C205" s="102" t="s">
        <v>189</v>
      </c>
      <c r="D205" s="103"/>
      <c r="E205" s="103">
        <f t="shared" ref="E205:X205" si="33">SUM(E172:E203)</f>
        <v>0.17146417170824133</v>
      </c>
      <c r="F205" s="103">
        <f t="shared" si="33"/>
        <v>0.23238287990692216</v>
      </c>
      <c r="G205" s="103">
        <f t="shared" si="33"/>
        <v>0.30810252588591203</v>
      </c>
      <c r="H205" s="103">
        <f t="shared" si="33"/>
        <v>0.43161160559818468</v>
      </c>
      <c r="I205" s="103">
        <f t="shared" si="33"/>
        <v>0.46959718727437144</v>
      </c>
      <c r="J205" s="103">
        <f t="shared" si="33"/>
        <v>0.41848078296647218</v>
      </c>
      <c r="K205" s="103">
        <f t="shared" si="33"/>
        <v>0.5661728438831739</v>
      </c>
      <c r="L205" s="103">
        <f t="shared" si="33"/>
        <v>0.51661002861519645</v>
      </c>
      <c r="M205" s="103">
        <f t="shared" si="33"/>
        <v>0.51917137190630303</v>
      </c>
      <c r="N205" s="103">
        <f t="shared" si="33"/>
        <v>0.60059210450116085</v>
      </c>
      <c r="O205" s="103">
        <f t="shared" si="33"/>
        <v>0.61265442391687241</v>
      </c>
      <c r="P205" s="103">
        <f t="shared" si="33"/>
        <v>0.67975037700940377</v>
      </c>
      <c r="Q205" s="103">
        <f t="shared" si="33"/>
        <v>0.75246147198040292</v>
      </c>
      <c r="R205" s="103">
        <f t="shared" si="33"/>
        <v>0.69251457354707979</v>
      </c>
      <c r="S205" s="103">
        <f t="shared" si="33"/>
        <v>0.75726027334928392</v>
      </c>
      <c r="T205" s="103">
        <f t="shared" si="33"/>
        <v>0.74398936491079626</v>
      </c>
      <c r="U205" s="103">
        <f t="shared" si="33"/>
        <v>0.73464032988207917</v>
      </c>
      <c r="V205" s="103">
        <f t="shared" si="33"/>
        <v>0.69147034604826052</v>
      </c>
      <c r="W205" s="103">
        <f t="shared" si="33"/>
        <v>0.68371369598037546</v>
      </c>
      <c r="X205" s="103">
        <f t="shared" si="33"/>
        <v>0.71816362211708273</v>
      </c>
    </row>
    <row r="206" spans="1:25" ht="15">
      <c r="A206" s="23"/>
      <c r="B206" s="23"/>
      <c r="C206" s="102" t="s">
        <v>190</v>
      </c>
      <c r="D206" s="103"/>
      <c r="E206" s="103">
        <f t="shared" ref="E206:X206" si="34">D206+E205</f>
        <v>0.17146417170824133</v>
      </c>
      <c r="F206" s="103">
        <f t="shared" si="34"/>
        <v>0.40384705161516349</v>
      </c>
      <c r="G206" s="103">
        <f t="shared" si="34"/>
        <v>0.71194957750107557</v>
      </c>
      <c r="H206" s="103">
        <f t="shared" si="34"/>
        <v>1.1435611830992602</v>
      </c>
      <c r="I206" s="103">
        <f t="shared" si="34"/>
        <v>1.6131583703736316</v>
      </c>
      <c r="J206" s="103">
        <f t="shared" si="34"/>
        <v>2.0316391533401039</v>
      </c>
      <c r="K206" s="103">
        <f t="shared" si="34"/>
        <v>2.5978119972232778</v>
      </c>
      <c r="L206" s="103">
        <f t="shared" si="34"/>
        <v>3.1144220258384743</v>
      </c>
      <c r="M206" s="103">
        <f t="shared" si="34"/>
        <v>3.6335933977447774</v>
      </c>
      <c r="N206" s="103">
        <f t="shared" si="34"/>
        <v>4.2341855022459383</v>
      </c>
      <c r="O206" s="103">
        <f t="shared" si="34"/>
        <v>4.8468399261628106</v>
      </c>
      <c r="P206" s="103">
        <f t="shared" si="34"/>
        <v>5.5265903031722141</v>
      </c>
      <c r="Q206" s="103">
        <f t="shared" si="34"/>
        <v>6.2790517751526167</v>
      </c>
      <c r="R206" s="103">
        <f t="shared" si="34"/>
        <v>6.9715663486996968</v>
      </c>
      <c r="S206" s="103">
        <f t="shared" si="34"/>
        <v>7.728826622048981</v>
      </c>
      <c r="T206" s="103">
        <f t="shared" si="34"/>
        <v>8.4728159869597768</v>
      </c>
      <c r="U206" s="103">
        <f t="shared" si="34"/>
        <v>9.2074563168418564</v>
      </c>
      <c r="V206" s="103">
        <f t="shared" si="34"/>
        <v>9.8989266628901174</v>
      </c>
      <c r="W206" s="103">
        <f t="shared" si="34"/>
        <v>10.582640358870492</v>
      </c>
      <c r="X206" s="103">
        <f t="shared" si="34"/>
        <v>11.300803980987574</v>
      </c>
      <c r="Y206" s="313">
        <f>SUM(Y172:Y203)</f>
        <v>11.300803980987576</v>
      </c>
    </row>
    <row r="207" spans="1:25">
      <c r="A207" s="23"/>
      <c r="B207" s="23"/>
      <c r="C207" s="64"/>
      <c r="D207" s="64"/>
      <c r="E207" s="104"/>
      <c r="F207" s="104"/>
      <c r="G207" s="104"/>
      <c r="H207" s="104"/>
      <c r="I207" s="104"/>
      <c r="J207" s="104"/>
      <c r="K207" s="104"/>
      <c r="L207" s="104"/>
      <c r="M207" s="104"/>
      <c r="N207" s="104"/>
      <c r="O207" s="104"/>
      <c r="P207" s="104"/>
      <c r="Q207" s="104"/>
      <c r="R207" s="104"/>
      <c r="S207" s="104"/>
      <c r="T207" s="104"/>
      <c r="U207" s="104"/>
      <c r="V207" s="104"/>
      <c r="W207" s="104"/>
      <c r="X207" s="104"/>
    </row>
    <row r="208" spans="1: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row>
    <row r="209" spans="1:26">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row>
    <row r="210" spans="1:26">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row>
    <row r="211" spans="1:26" ht="15">
      <c r="A211" s="105" t="s">
        <v>191</v>
      </c>
      <c r="B211" s="79"/>
      <c r="C211" s="90"/>
      <c r="D211" s="23"/>
      <c r="E211" s="23"/>
      <c r="F211" s="23"/>
      <c r="G211" s="23"/>
      <c r="H211" s="106"/>
      <c r="I211" s="23"/>
      <c r="J211" s="23"/>
      <c r="K211" s="23"/>
      <c r="L211" s="106"/>
      <c r="M211" s="23"/>
      <c r="N211" s="23"/>
      <c r="O211" s="23"/>
      <c r="P211" s="106"/>
      <c r="Q211" s="23"/>
      <c r="R211" s="23"/>
      <c r="S211" s="23"/>
      <c r="T211" s="106"/>
      <c r="U211" s="23"/>
      <c r="V211" s="23"/>
      <c r="W211" s="23"/>
      <c r="X211" s="106"/>
    </row>
    <row r="212" spans="1:26">
      <c r="A212" s="107" t="s">
        <v>192</v>
      </c>
      <c r="B212" s="108" t="e">
        <f ca="1">1/VLOOKUP($C$11,[1]TURN!TURN,MATCH($C$12,[1]!BLDGTYPE,0),FALSE)</f>
        <v>#N/A</v>
      </c>
      <c r="C212" s="23" t="s">
        <v>193</v>
      </c>
      <c r="D212" s="23"/>
      <c r="E212" s="73">
        <f t="shared" ref="E212:X212" si="35">E11</f>
        <v>2016</v>
      </c>
      <c r="F212" s="73">
        <f t="shared" si="35"/>
        <v>2017</v>
      </c>
      <c r="G212" s="73">
        <f t="shared" si="35"/>
        <v>2018</v>
      </c>
      <c r="H212" s="73">
        <f t="shared" si="35"/>
        <v>2019</v>
      </c>
      <c r="I212" s="73">
        <f t="shared" si="35"/>
        <v>2020</v>
      </c>
      <c r="J212" s="73">
        <f t="shared" si="35"/>
        <v>2021</v>
      </c>
      <c r="K212" s="73">
        <f t="shared" si="35"/>
        <v>2022</v>
      </c>
      <c r="L212" s="73">
        <f t="shared" si="35"/>
        <v>2023</v>
      </c>
      <c r="M212" s="73">
        <f t="shared" si="35"/>
        <v>2024</v>
      </c>
      <c r="N212" s="73">
        <f t="shared" si="35"/>
        <v>2025</v>
      </c>
      <c r="O212" s="73">
        <f t="shared" si="35"/>
        <v>2026</v>
      </c>
      <c r="P212" s="73">
        <f t="shared" si="35"/>
        <v>2027</v>
      </c>
      <c r="Q212" s="73">
        <f t="shared" si="35"/>
        <v>2028</v>
      </c>
      <c r="R212" s="73">
        <f t="shared" si="35"/>
        <v>2029</v>
      </c>
      <c r="S212" s="73">
        <f t="shared" si="35"/>
        <v>2030</v>
      </c>
      <c r="T212" s="73">
        <f t="shared" si="35"/>
        <v>2031</v>
      </c>
      <c r="U212" s="73">
        <f t="shared" si="35"/>
        <v>2032</v>
      </c>
      <c r="V212" s="73">
        <f t="shared" si="35"/>
        <v>2033</v>
      </c>
      <c r="W212" s="73">
        <f t="shared" si="35"/>
        <v>2034</v>
      </c>
      <c r="X212" s="73">
        <f t="shared" si="35"/>
        <v>2035</v>
      </c>
    </row>
    <row r="213" spans="1:26">
      <c r="B213" s="23"/>
      <c r="C213" t="s">
        <v>42</v>
      </c>
      <c r="E213" s="86">
        <f>E40-E65</f>
        <v>2.3833204207293104</v>
      </c>
      <c r="F213" s="86">
        <f t="shared" ref="F213:X227" si="36">F40-F65</f>
        <v>1.4884064988615771</v>
      </c>
      <c r="G213" s="86">
        <f t="shared" si="36"/>
        <v>1.219451447431855</v>
      </c>
      <c r="H213" s="86">
        <f t="shared" si="36"/>
        <v>1.1962923352862458</v>
      </c>
      <c r="I213" s="86">
        <f t="shared" si="36"/>
        <v>0.98074974037473739</v>
      </c>
      <c r="J213" s="86">
        <f t="shared" si="36"/>
        <v>0.69281841417078982</v>
      </c>
      <c r="K213" s="86">
        <f t="shared" si="36"/>
        <v>0.77248024554034456</v>
      </c>
      <c r="L213" s="86">
        <f t="shared" si="36"/>
        <v>0.59960501258831855</v>
      </c>
      <c r="M213" s="86">
        <f t="shared" si="36"/>
        <v>0.52649700416689771</v>
      </c>
      <c r="N213" s="86">
        <f t="shared" si="36"/>
        <v>0.54449882688873363</v>
      </c>
      <c r="O213" s="86">
        <f t="shared" si="36"/>
        <v>0.50641176634636453</v>
      </c>
      <c r="P213" s="86">
        <f t="shared" si="36"/>
        <v>0.5209519599461232</v>
      </c>
      <c r="Q213" s="86">
        <f t="shared" si="36"/>
        <v>0.54232220117503926</v>
      </c>
      <c r="R213" s="86">
        <f t="shared" si="36"/>
        <v>0.47499016113741233</v>
      </c>
      <c r="S213" s="86">
        <f t="shared" si="36"/>
        <v>0.49917330556506334</v>
      </c>
      <c r="T213" s="86">
        <f t="shared" si="36"/>
        <v>0.47513713176180827</v>
      </c>
      <c r="U213" s="86">
        <f t="shared" si="36"/>
        <v>0.4575200293043431</v>
      </c>
      <c r="V213" s="86">
        <f t="shared" si="36"/>
        <v>0.422159508181426</v>
      </c>
      <c r="W213" s="86">
        <f t="shared" si="36"/>
        <v>0.41093447814408535</v>
      </c>
      <c r="X213" s="86">
        <f t="shared" si="36"/>
        <v>0.42635477593104198</v>
      </c>
      <c r="Z213" s="167">
        <f>SUM(E213:X213)</f>
        <v>15.140075263531518</v>
      </c>
    </row>
    <row r="214" spans="1:26" ht="15">
      <c r="B214" s="23"/>
      <c r="C214" s="314" t="s">
        <v>507</v>
      </c>
      <c r="E214" s="86">
        <f t="shared" ref="E214:T230" si="37">E41-E66</f>
        <v>2.3833204207293104</v>
      </c>
      <c r="F214" s="86">
        <f t="shared" si="37"/>
        <v>1.4884064988615771</v>
      </c>
      <c r="G214" s="86">
        <f t="shared" si="37"/>
        <v>1.219451447431855</v>
      </c>
      <c r="H214" s="86">
        <f t="shared" si="37"/>
        <v>1.1962923352862458</v>
      </c>
      <c r="I214" s="86">
        <f t="shared" si="37"/>
        <v>0.98074974037473739</v>
      </c>
      <c r="J214" s="86">
        <f t="shared" si="37"/>
        <v>0.69281841417078982</v>
      </c>
      <c r="K214" s="86">
        <f t="shared" si="37"/>
        <v>0.77248024554034456</v>
      </c>
      <c r="L214" s="86">
        <f t="shared" si="37"/>
        <v>0.59960501258831855</v>
      </c>
      <c r="M214" s="86">
        <f t="shared" si="37"/>
        <v>0.52649700416689771</v>
      </c>
      <c r="N214" s="86">
        <f t="shared" si="37"/>
        <v>0.54449882688873363</v>
      </c>
      <c r="O214" s="86">
        <f t="shared" si="37"/>
        <v>0.50641176634636453</v>
      </c>
      <c r="P214" s="86">
        <f t="shared" si="37"/>
        <v>0.5209519599461232</v>
      </c>
      <c r="Q214" s="86">
        <f t="shared" si="37"/>
        <v>0.54232220117503926</v>
      </c>
      <c r="R214" s="86">
        <f t="shared" si="37"/>
        <v>0.47499016113741233</v>
      </c>
      <c r="S214" s="86">
        <f t="shared" si="37"/>
        <v>0.49917330556506334</v>
      </c>
      <c r="T214" s="86">
        <f t="shared" si="37"/>
        <v>0.47513713176180827</v>
      </c>
      <c r="U214" s="86">
        <f t="shared" si="36"/>
        <v>0.4575200293043431</v>
      </c>
      <c r="V214" s="86">
        <f t="shared" si="36"/>
        <v>0.422159508181426</v>
      </c>
      <c r="W214" s="86">
        <f t="shared" si="36"/>
        <v>0.41093447814408535</v>
      </c>
      <c r="X214" s="86">
        <f t="shared" si="36"/>
        <v>0.42635477593104198</v>
      </c>
      <c r="Z214" s="167">
        <f t="shared" ref="Z214:Z220" si="38">SUM(E216:X216)</f>
        <v>0</v>
      </c>
    </row>
    <row r="215" spans="1:26" ht="15">
      <c r="B215" s="23"/>
      <c r="C215" s="314" t="s">
        <v>508</v>
      </c>
      <c r="E215" s="86">
        <f t="shared" si="37"/>
        <v>2.3833204207293104</v>
      </c>
      <c r="F215" s="86">
        <f t="shared" si="36"/>
        <v>1.4884064988615771</v>
      </c>
      <c r="G215" s="86">
        <f t="shared" si="36"/>
        <v>1.219451447431855</v>
      </c>
      <c r="H215" s="86">
        <f t="shared" si="36"/>
        <v>1.1962923352862458</v>
      </c>
      <c r="I215" s="86">
        <f t="shared" si="36"/>
        <v>0.98074974037473739</v>
      </c>
      <c r="J215" s="86">
        <f t="shared" si="36"/>
        <v>0.69281841417078982</v>
      </c>
      <c r="K215" s="86">
        <f t="shared" si="36"/>
        <v>0.77248024554034456</v>
      </c>
      <c r="L215" s="86">
        <f t="shared" si="36"/>
        <v>0.59960501258831855</v>
      </c>
      <c r="M215" s="86">
        <f t="shared" si="36"/>
        <v>0.52649700416689771</v>
      </c>
      <c r="N215" s="86">
        <f t="shared" si="36"/>
        <v>0.54449882688873363</v>
      </c>
      <c r="O215" s="86">
        <f t="shared" si="36"/>
        <v>0.50641176634636453</v>
      </c>
      <c r="P215" s="86">
        <f t="shared" si="36"/>
        <v>0.5209519599461232</v>
      </c>
      <c r="Q215" s="86">
        <f t="shared" si="36"/>
        <v>0.54232220117503926</v>
      </c>
      <c r="R215" s="86">
        <f t="shared" si="36"/>
        <v>0.47499016113741233</v>
      </c>
      <c r="S215" s="86">
        <f t="shared" si="36"/>
        <v>0.49917330556506334</v>
      </c>
      <c r="T215" s="86">
        <f t="shared" si="36"/>
        <v>0.47513713176180827</v>
      </c>
      <c r="U215" s="86">
        <f t="shared" si="36"/>
        <v>0.4575200293043431</v>
      </c>
      <c r="V215" s="86">
        <f t="shared" si="36"/>
        <v>0.422159508181426</v>
      </c>
      <c r="W215" s="86">
        <f t="shared" si="36"/>
        <v>0.41093447814408535</v>
      </c>
      <c r="X215" s="86">
        <f t="shared" si="36"/>
        <v>0.42635477593104198</v>
      </c>
      <c r="Z215" s="167">
        <f t="shared" si="38"/>
        <v>0</v>
      </c>
    </row>
    <row r="216" spans="1:26">
      <c r="B216" s="23"/>
      <c r="C216" s="23" t="s">
        <v>780</v>
      </c>
      <c r="E216" s="86">
        <f t="shared" si="37"/>
        <v>0</v>
      </c>
      <c r="F216" s="86">
        <f t="shared" si="36"/>
        <v>0</v>
      </c>
      <c r="G216" s="86">
        <f t="shared" si="36"/>
        <v>0</v>
      </c>
      <c r="H216" s="86">
        <f t="shared" si="36"/>
        <v>0</v>
      </c>
      <c r="I216" s="86">
        <f t="shared" si="36"/>
        <v>0</v>
      </c>
      <c r="J216" s="86">
        <f t="shared" si="36"/>
        <v>0</v>
      </c>
      <c r="K216" s="86">
        <f t="shared" si="36"/>
        <v>0</v>
      </c>
      <c r="L216" s="86">
        <f t="shared" si="36"/>
        <v>0</v>
      </c>
      <c r="M216" s="86">
        <f t="shared" si="36"/>
        <v>0</v>
      </c>
      <c r="N216" s="86">
        <f t="shared" si="36"/>
        <v>0</v>
      </c>
      <c r="O216" s="86">
        <f t="shared" si="36"/>
        <v>0</v>
      </c>
      <c r="P216" s="86">
        <f t="shared" si="36"/>
        <v>0</v>
      </c>
      <c r="Q216" s="86">
        <f t="shared" si="36"/>
        <v>0</v>
      </c>
      <c r="R216" s="86">
        <f t="shared" si="36"/>
        <v>0</v>
      </c>
      <c r="S216" s="86">
        <f t="shared" si="36"/>
        <v>0</v>
      </c>
      <c r="T216" s="86">
        <f t="shared" si="36"/>
        <v>0</v>
      </c>
      <c r="U216" s="86">
        <f t="shared" si="36"/>
        <v>0</v>
      </c>
      <c r="V216" s="86">
        <f t="shared" si="36"/>
        <v>0</v>
      </c>
      <c r="W216" s="86">
        <f t="shared" si="36"/>
        <v>0</v>
      </c>
      <c r="X216" s="86">
        <f t="shared" si="36"/>
        <v>0</v>
      </c>
      <c r="Z216" s="167">
        <f t="shared" si="38"/>
        <v>0</v>
      </c>
    </row>
    <row r="217" spans="1:26">
      <c r="B217" s="23"/>
      <c r="C217" s="23" t="s">
        <v>514</v>
      </c>
      <c r="E217" s="86">
        <f t="shared" si="37"/>
        <v>0</v>
      </c>
      <c r="F217" s="86">
        <f t="shared" si="36"/>
        <v>0</v>
      </c>
      <c r="G217" s="86">
        <f t="shared" si="36"/>
        <v>0</v>
      </c>
      <c r="H217" s="86">
        <f t="shared" si="36"/>
        <v>0</v>
      </c>
      <c r="I217" s="86">
        <f t="shared" si="36"/>
        <v>0</v>
      </c>
      <c r="J217" s="86">
        <f t="shared" si="36"/>
        <v>0</v>
      </c>
      <c r="K217" s="86">
        <f t="shared" si="36"/>
        <v>0</v>
      </c>
      <c r="L217" s="86">
        <f t="shared" si="36"/>
        <v>0</v>
      </c>
      <c r="M217" s="86">
        <f t="shared" si="36"/>
        <v>0</v>
      </c>
      <c r="N217" s="86">
        <f t="shared" si="36"/>
        <v>0</v>
      </c>
      <c r="O217" s="86">
        <f t="shared" si="36"/>
        <v>0</v>
      </c>
      <c r="P217" s="86">
        <f t="shared" si="36"/>
        <v>0</v>
      </c>
      <c r="Q217" s="86">
        <f t="shared" si="36"/>
        <v>0</v>
      </c>
      <c r="R217" s="86">
        <f t="shared" si="36"/>
        <v>0</v>
      </c>
      <c r="S217" s="86">
        <f t="shared" si="36"/>
        <v>0</v>
      </c>
      <c r="T217" s="86">
        <f t="shared" si="36"/>
        <v>0</v>
      </c>
      <c r="U217" s="86">
        <f t="shared" si="36"/>
        <v>0</v>
      </c>
      <c r="V217" s="86">
        <f t="shared" si="36"/>
        <v>0</v>
      </c>
      <c r="W217" s="86">
        <f t="shared" si="36"/>
        <v>0</v>
      </c>
      <c r="X217" s="86">
        <f t="shared" si="36"/>
        <v>0</v>
      </c>
      <c r="Z217" s="167">
        <f t="shared" si="38"/>
        <v>0</v>
      </c>
    </row>
    <row r="218" spans="1:26">
      <c r="B218" s="23"/>
      <c r="C218" s="23" t="s">
        <v>515</v>
      </c>
      <c r="E218" s="86">
        <f t="shared" si="37"/>
        <v>0</v>
      </c>
      <c r="F218" s="86">
        <f t="shared" si="36"/>
        <v>0</v>
      </c>
      <c r="G218" s="86">
        <f t="shared" si="36"/>
        <v>0</v>
      </c>
      <c r="H218" s="86">
        <f t="shared" si="36"/>
        <v>0</v>
      </c>
      <c r="I218" s="86">
        <f t="shared" si="36"/>
        <v>0</v>
      </c>
      <c r="J218" s="86">
        <f t="shared" si="36"/>
        <v>0</v>
      </c>
      <c r="K218" s="86">
        <f t="shared" si="36"/>
        <v>0</v>
      </c>
      <c r="L218" s="86">
        <f t="shared" si="36"/>
        <v>0</v>
      </c>
      <c r="M218" s="86">
        <f t="shared" si="36"/>
        <v>0</v>
      </c>
      <c r="N218" s="86">
        <f t="shared" si="36"/>
        <v>0</v>
      </c>
      <c r="O218" s="86">
        <f t="shared" si="36"/>
        <v>0</v>
      </c>
      <c r="P218" s="86">
        <f t="shared" si="36"/>
        <v>0</v>
      </c>
      <c r="Q218" s="86">
        <f t="shared" si="36"/>
        <v>0</v>
      </c>
      <c r="R218" s="86">
        <f t="shared" si="36"/>
        <v>0</v>
      </c>
      <c r="S218" s="86">
        <f t="shared" si="36"/>
        <v>0</v>
      </c>
      <c r="T218" s="86">
        <f t="shared" si="36"/>
        <v>0</v>
      </c>
      <c r="U218" s="86">
        <f t="shared" si="36"/>
        <v>0</v>
      </c>
      <c r="V218" s="86">
        <f t="shared" si="36"/>
        <v>0</v>
      </c>
      <c r="W218" s="86">
        <f t="shared" si="36"/>
        <v>0</v>
      </c>
      <c r="X218" s="86">
        <f t="shared" si="36"/>
        <v>0</v>
      </c>
      <c r="Z218" s="167">
        <f t="shared" si="38"/>
        <v>22.034085150655212</v>
      </c>
    </row>
    <row r="219" spans="1:26">
      <c r="B219" s="23"/>
      <c r="C219" s="23" t="s">
        <v>516</v>
      </c>
      <c r="E219" s="86">
        <f t="shared" si="37"/>
        <v>0</v>
      </c>
      <c r="F219" s="86">
        <f t="shared" si="36"/>
        <v>0</v>
      </c>
      <c r="G219" s="86">
        <f t="shared" si="36"/>
        <v>0</v>
      </c>
      <c r="H219" s="86">
        <f t="shared" si="36"/>
        <v>0</v>
      </c>
      <c r="I219" s="86">
        <f t="shared" si="36"/>
        <v>0</v>
      </c>
      <c r="J219" s="86">
        <f t="shared" si="36"/>
        <v>0</v>
      </c>
      <c r="K219" s="86">
        <f t="shared" si="36"/>
        <v>0</v>
      </c>
      <c r="L219" s="86">
        <f t="shared" si="36"/>
        <v>0</v>
      </c>
      <c r="M219" s="86">
        <f t="shared" si="36"/>
        <v>0</v>
      </c>
      <c r="N219" s="86">
        <f t="shared" si="36"/>
        <v>0</v>
      </c>
      <c r="O219" s="86">
        <f t="shared" si="36"/>
        <v>0</v>
      </c>
      <c r="P219" s="86">
        <f t="shared" si="36"/>
        <v>0</v>
      </c>
      <c r="Q219" s="86">
        <f t="shared" si="36"/>
        <v>0</v>
      </c>
      <c r="R219" s="86">
        <f t="shared" si="36"/>
        <v>0</v>
      </c>
      <c r="S219" s="86">
        <f t="shared" si="36"/>
        <v>0</v>
      </c>
      <c r="T219" s="86">
        <f t="shared" si="36"/>
        <v>0</v>
      </c>
      <c r="U219" s="86">
        <f t="shared" si="36"/>
        <v>0</v>
      </c>
      <c r="V219" s="86">
        <f t="shared" si="36"/>
        <v>0</v>
      </c>
      <c r="W219" s="86">
        <f t="shared" si="36"/>
        <v>0</v>
      </c>
      <c r="X219" s="86">
        <f t="shared" si="36"/>
        <v>0</v>
      </c>
      <c r="Z219" s="167">
        <f t="shared" si="38"/>
        <v>14.039020311068047</v>
      </c>
    </row>
    <row r="220" spans="1:26">
      <c r="B220" s="23"/>
      <c r="C220" s="23" t="s">
        <v>295</v>
      </c>
      <c r="E220" s="86">
        <f t="shared" si="37"/>
        <v>3.4685616932260723</v>
      </c>
      <c r="F220" s="86">
        <f t="shared" si="36"/>
        <v>2.1661500992469174</v>
      </c>
      <c r="G220" s="86">
        <f t="shared" si="36"/>
        <v>1.7747267805547069</v>
      </c>
      <c r="H220" s="86">
        <f t="shared" si="36"/>
        <v>1.7410222024632707</v>
      </c>
      <c r="I220" s="86">
        <f t="shared" si="36"/>
        <v>1.4273326198683183</v>
      </c>
      <c r="J220" s="86">
        <f t="shared" si="36"/>
        <v>1.0082922089926454</v>
      </c>
      <c r="K220" s="86">
        <f t="shared" si="36"/>
        <v>1.1242279322371593</v>
      </c>
      <c r="L220" s="86">
        <f t="shared" si="36"/>
        <v>0.8726342289694129</v>
      </c>
      <c r="M220" s="86">
        <f t="shared" si="36"/>
        <v>0.76623660182996467</v>
      </c>
      <c r="N220" s="86">
        <f t="shared" si="36"/>
        <v>0.79243552672404149</v>
      </c>
      <c r="O220" s="86">
        <f t="shared" si="36"/>
        <v>0.7370055819898722</v>
      </c>
      <c r="P220" s="86">
        <f t="shared" si="36"/>
        <v>0.75816663028768394</v>
      </c>
      <c r="Q220" s="86">
        <f t="shared" si="36"/>
        <v>0.78926777785345514</v>
      </c>
      <c r="R220" s="86">
        <f t="shared" si="36"/>
        <v>0.69127619738027191</v>
      </c>
      <c r="S220" s="86">
        <f t="shared" si="36"/>
        <v>0.72647109927174158</v>
      </c>
      <c r="T220" s="86">
        <f t="shared" si="36"/>
        <v>0.69149009085148849</v>
      </c>
      <c r="U220" s="86">
        <f t="shared" si="36"/>
        <v>0.66585106799995541</v>
      </c>
      <c r="V220" s="86">
        <f t="shared" si="36"/>
        <v>0.61438918819869448</v>
      </c>
      <c r="W220" s="86">
        <f t="shared" si="36"/>
        <v>0.59805285807111686</v>
      </c>
      <c r="X220" s="86">
        <f t="shared" si="36"/>
        <v>0.62049476463843023</v>
      </c>
      <c r="Z220" s="167">
        <f t="shared" si="38"/>
        <v>20.730297291991327</v>
      </c>
    </row>
    <row r="221" spans="1:26">
      <c r="B221" s="23"/>
      <c r="C221" s="23" t="s">
        <v>509</v>
      </c>
      <c r="E221" s="86">
        <f t="shared" si="37"/>
        <v>2.2099945483756729</v>
      </c>
      <c r="F221" s="86">
        <f t="shared" si="36"/>
        <v>1.3801628264673031</v>
      </c>
      <c r="G221" s="86">
        <f t="shared" si="36"/>
        <v>1.1307674064272657</v>
      </c>
      <c r="H221" s="86">
        <f t="shared" si="36"/>
        <v>1.1092925299726115</v>
      </c>
      <c r="I221" s="86">
        <f t="shared" si="36"/>
        <v>0.90942517032005821</v>
      </c>
      <c r="J221" s="86">
        <f t="shared" si="36"/>
        <v>0.64243351628867051</v>
      </c>
      <c r="K221" s="86">
        <f t="shared" si="36"/>
        <v>0.71630197791434846</v>
      </c>
      <c r="L221" s="86">
        <f t="shared" si="36"/>
        <v>0.55599901610938862</v>
      </c>
      <c r="M221" s="86">
        <f t="shared" si="36"/>
        <v>0.48820775369721914</v>
      </c>
      <c r="N221" s="86">
        <f t="shared" si="36"/>
        <v>0.50490040220979671</v>
      </c>
      <c r="O221" s="86">
        <f t="shared" si="36"/>
        <v>0.4695832054828315</v>
      </c>
      <c r="P221" s="86">
        <f t="shared" si="36"/>
        <v>0.48306597024593501</v>
      </c>
      <c r="Q221" s="86">
        <f t="shared" si="36"/>
        <v>0.50288207059173962</v>
      </c>
      <c r="R221" s="86">
        <f t="shared" si="36"/>
        <v>0.44044672194120738</v>
      </c>
      <c r="S221" s="86">
        <f t="shared" si="36"/>
        <v>0.4628711584050782</v>
      </c>
      <c r="T221" s="86">
        <f t="shared" si="36"/>
        <v>0.44058300419510044</v>
      </c>
      <c r="U221" s="86">
        <f t="shared" si="36"/>
        <v>0.42424709734407751</v>
      </c>
      <c r="V221" s="86">
        <f t="shared" si="36"/>
        <v>0.39145815372169368</v>
      </c>
      <c r="W221" s="86">
        <f t="shared" si="36"/>
        <v>0.38104945878830998</v>
      </c>
      <c r="X221" s="86">
        <f t="shared" si="36"/>
        <v>0.39534832256973784</v>
      </c>
    </row>
    <row r="222" spans="1:26">
      <c r="B222" s="23"/>
      <c r="C222" s="23" t="s">
        <v>296</v>
      </c>
      <c r="E222" s="86">
        <f t="shared" si="37"/>
        <v>3.263322011535891</v>
      </c>
      <c r="F222" s="86">
        <f t="shared" si="36"/>
        <v>2.0379759463319402</v>
      </c>
      <c r="G222" s="86">
        <f t="shared" si="36"/>
        <v>1.669713696820478</v>
      </c>
      <c r="H222" s="86">
        <f t="shared" si="36"/>
        <v>1.6380034660957037</v>
      </c>
      <c r="I222" s="86">
        <f t="shared" si="36"/>
        <v>1.3428753380099927</v>
      </c>
      <c r="J222" s="86">
        <f t="shared" si="36"/>
        <v>0.94863013856486944</v>
      </c>
      <c r="K222" s="86">
        <f t="shared" si="36"/>
        <v>1.057705781741701</v>
      </c>
      <c r="L222" s="86">
        <f t="shared" si="36"/>
        <v>0.82099923232644967</v>
      </c>
      <c r="M222" s="86">
        <f t="shared" si="36"/>
        <v>0.72089730267144825</v>
      </c>
      <c r="N222" s="86">
        <f t="shared" si="36"/>
        <v>0.74554600027206597</v>
      </c>
      <c r="O222" s="86">
        <f t="shared" si="36"/>
        <v>0.69339592345420398</v>
      </c>
      <c r="P222" s="86">
        <f t="shared" si="36"/>
        <v>0.71330484271381644</v>
      </c>
      <c r="Q222" s="86">
        <f t="shared" si="36"/>
        <v>0.74256569156468721</v>
      </c>
      <c r="R222" s="86">
        <f t="shared" si="36"/>
        <v>0.65037241095277265</v>
      </c>
      <c r="S222" s="86">
        <f t="shared" si="36"/>
        <v>0.68348478091885356</v>
      </c>
      <c r="T222" s="86">
        <f t="shared" si="36"/>
        <v>0.6505736480459765</v>
      </c>
      <c r="U222" s="86">
        <f t="shared" si="36"/>
        <v>0.62645172229528878</v>
      </c>
      <c r="V222" s="86">
        <f t="shared" si="36"/>
        <v>0.57803491441828259</v>
      </c>
      <c r="W222" s="86">
        <f t="shared" si="36"/>
        <v>0.56266522795799778</v>
      </c>
      <c r="X222" s="86">
        <f t="shared" si="36"/>
        <v>0.58377921529890919</v>
      </c>
    </row>
    <row r="223" spans="1:26">
      <c r="A223" s="23"/>
      <c r="B223" s="23"/>
      <c r="C223" s="23" t="s">
        <v>510</v>
      </c>
      <c r="D223" s="23"/>
      <c r="E223" s="86">
        <f t="shared" si="37"/>
        <v>0</v>
      </c>
      <c r="F223" s="86">
        <f t="shared" si="36"/>
        <v>0</v>
      </c>
      <c r="G223" s="86">
        <f t="shared" si="36"/>
        <v>0</v>
      </c>
      <c r="H223" s="86">
        <f t="shared" si="36"/>
        <v>0</v>
      </c>
      <c r="I223" s="86">
        <f t="shared" si="36"/>
        <v>0</v>
      </c>
      <c r="J223" s="86">
        <f t="shared" si="36"/>
        <v>0</v>
      </c>
      <c r="K223" s="86">
        <f t="shared" si="36"/>
        <v>0</v>
      </c>
      <c r="L223" s="86">
        <f t="shared" si="36"/>
        <v>0</v>
      </c>
      <c r="M223" s="86">
        <f t="shared" si="36"/>
        <v>0</v>
      </c>
      <c r="N223" s="86">
        <f t="shared" si="36"/>
        <v>0</v>
      </c>
      <c r="O223" s="86">
        <f t="shared" si="36"/>
        <v>0</v>
      </c>
      <c r="P223" s="86">
        <f t="shared" si="36"/>
        <v>0</v>
      </c>
      <c r="Q223" s="86">
        <f t="shared" si="36"/>
        <v>0</v>
      </c>
      <c r="R223" s="86">
        <f t="shared" si="36"/>
        <v>0</v>
      </c>
      <c r="S223" s="86">
        <f t="shared" si="36"/>
        <v>0</v>
      </c>
      <c r="T223" s="86">
        <f t="shared" si="36"/>
        <v>0</v>
      </c>
      <c r="U223" s="86">
        <f t="shared" si="36"/>
        <v>0</v>
      </c>
      <c r="V223" s="86">
        <f t="shared" si="36"/>
        <v>0</v>
      </c>
      <c r="W223" s="86">
        <f t="shared" si="36"/>
        <v>0</v>
      </c>
      <c r="X223" s="86">
        <f t="shared" si="36"/>
        <v>0</v>
      </c>
    </row>
    <row r="224" spans="1:26">
      <c r="A224" s="23"/>
      <c r="B224" s="23"/>
      <c r="C224" s="23" t="s">
        <v>511</v>
      </c>
      <c r="D224" s="23"/>
      <c r="E224" s="86">
        <f t="shared" si="37"/>
        <v>0</v>
      </c>
      <c r="F224" s="86">
        <f t="shared" si="36"/>
        <v>0</v>
      </c>
      <c r="G224" s="86">
        <f t="shared" si="36"/>
        <v>0</v>
      </c>
      <c r="H224" s="86">
        <f t="shared" si="36"/>
        <v>0</v>
      </c>
      <c r="I224" s="86">
        <f t="shared" si="36"/>
        <v>0</v>
      </c>
      <c r="J224" s="86">
        <f t="shared" si="36"/>
        <v>0</v>
      </c>
      <c r="K224" s="86">
        <f t="shared" si="36"/>
        <v>0</v>
      </c>
      <c r="L224" s="86">
        <f t="shared" si="36"/>
        <v>0</v>
      </c>
      <c r="M224" s="86">
        <f t="shared" si="36"/>
        <v>0</v>
      </c>
      <c r="N224" s="86">
        <f t="shared" si="36"/>
        <v>0</v>
      </c>
      <c r="O224" s="86">
        <f t="shared" si="36"/>
        <v>0</v>
      </c>
      <c r="P224" s="86">
        <f t="shared" si="36"/>
        <v>0</v>
      </c>
      <c r="Q224" s="86">
        <f t="shared" si="36"/>
        <v>0</v>
      </c>
      <c r="R224" s="86">
        <f t="shared" si="36"/>
        <v>0</v>
      </c>
      <c r="S224" s="86">
        <f t="shared" si="36"/>
        <v>0</v>
      </c>
      <c r="T224" s="86">
        <f t="shared" si="36"/>
        <v>0</v>
      </c>
      <c r="U224" s="86">
        <f t="shared" si="36"/>
        <v>0</v>
      </c>
      <c r="V224" s="86">
        <f t="shared" si="36"/>
        <v>0</v>
      </c>
      <c r="W224" s="86">
        <f t="shared" si="36"/>
        <v>0</v>
      </c>
      <c r="X224" s="86">
        <f t="shared" si="36"/>
        <v>0</v>
      </c>
    </row>
    <row r="225" spans="1:24">
      <c r="A225" s="23"/>
      <c r="B225" s="23"/>
      <c r="C225" s="23" t="s">
        <v>293</v>
      </c>
      <c r="D225" s="23"/>
      <c r="E225" s="86">
        <f t="shared" si="37"/>
        <v>0</v>
      </c>
      <c r="F225" s="86">
        <f t="shared" si="36"/>
        <v>0</v>
      </c>
      <c r="G225" s="86">
        <f t="shared" si="36"/>
        <v>0</v>
      </c>
      <c r="H225" s="86">
        <f t="shared" si="36"/>
        <v>0</v>
      </c>
      <c r="I225" s="86">
        <f t="shared" si="36"/>
        <v>0</v>
      </c>
      <c r="J225" s="86">
        <f t="shared" si="36"/>
        <v>0</v>
      </c>
      <c r="K225" s="86">
        <f t="shared" si="36"/>
        <v>0</v>
      </c>
      <c r="L225" s="86">
        <f t="shared" si="36"/>
        <v>0</v>
      </c>
      <c r="M225" s="86">
        <f t="shared" si="36"/>
        <v>0</v>
      </c>
      <c r="N225" s="86">
        <f t="shared" si="36"/>
        <v>0</v>
      </c>
      <c r="O225" s="86">
        <f t="shared" si="36"/>
        <v>0</v>
      </c>
      <c r="P225" s="86">
        <f t="shared" si="36"/>
        <v>0</v>
      </c>
      <c r="Q225" s="86">
        <f t="shared" si="36"/>
        <v>0</v>
      </c>
      <c r="R225" s="86">
        <f t="shared" si="36"/>
        <v>0</v>
      </c>
      <c r="S225" s="86">
        <f t="shared" si="36"/>
        <v>0</v>
      </c>
      <c r="T225" s="86">
        <f t="shared" si="36"/>
        <v>0</v>
      </c>
      <c r="U225" s="86">
        <f t="shared" si="36"/>
        <v>0</v>
      </c>
      <c r="V225" s="86">
        <f t="shared" si="36"/>
        <v>0</v>
      </c>
      <c r="W225" s="86">
        <f t="shared" si="36"/>
        <v>0</v>
      </c>
      <c r="X225" s="86">
        <f t="shared" si="36"/>
        <v>0</v>
      </c>
    </row>
    <row r="226" spans="1:24">
      <c r="A226" s="23"/>
      <c r="B226" s="23"/>
      <c r="C226" s="23" t="s">
        <v>289</v>
      </c>
      <c r="D226" s="23"/>
      <c r="E226" s="86">
        <f t="shared" si="37"/>
        <v>0</v>
      </c>
      <c r="F226" s="86">
        <f t="shared" si="36"/>
        <v>0</v>
      </c>
      <c r="G226" s="86">
        <f t="shared" si="36"/>
        <v>0</v>
      </c>
      <c r="H226" s="86">
        <f t="shared" si="36"/>
        <v>0</v>
      </c>
      <c r="I226" s="86">
        <f t="shared" si="36"/>
        <v>0</v>
      </c>
      <c r="J226" s="86">
        <f t="shared" si="36"/>
        <v>0</v>
      </c>
      <c r="K226" s="86">
        <f t="shared" si="36"/>
        <v>0</v>
      </c>
      <c r="L226" s="86">
        <f t="shared" si="36"/>
        <v>0</v>
      </c>
      <c r="M226" s="86">
        <f t="shared" si="36"/>
        <v>0</v>
      </c>
      <c r="N226" s="86">
        <f t="shared" si="36"/>
        <v>0</v>
      </c>
      <c r="O226" s="86">
        <f t="shared" si="36"/>
        <v>0</v>
      </c>
      <c r="P226" s="86">
        <f t="shared" si="36"/>
        <v>0</v>
      </c>
      <c r="Q226" s="86">
        <f t="shared" si="36"/>
        <v>0</v>
      </c>
      <c r="R226" s="86">
        <f t="shared" si="36"/>
        <v>0</v>
      </c>
      <c r="S226" s="86">
        <f t="shared" si="36"/>
        <v>0</v>
      </c>
      <c r="T226" s="86">
        <f t="shared" si="36"/>
        <v>0</v>
      </c>
      <c r="U226" s="86">
        <f t="shared" si="36"/>
        <v>0</v>
      </c>
      <c r="V226" s="86">
        <f t="shared" si="36"/>
        <v>0</v>
      </c>
      <c r="W226" s="86">
        <f t="shared" si="36"/>
        <v>0</v>
      </c>
      <c r="X226" s="86">
        <f t="shared" si="36"/>
        <v>0</v>
      </c>
    </row>
    <row r="227" spans="1:24">
      <c r="A227" s="23"/>
      <c r="B227" s="23"/>
      <c r="C227" s="23" t="s">
        <v>512</v>
      </c>
      <c r="D227" s="23"/>
      <c r="E227" s="86">
        <f t="shared" si="37"/>
        <v>0</v>
      </c>
      <c r="F227" s="86">
        <f t="shared" si="36"/>
        <v>0</v>
      </c>
      <c r="G227" s="86">
        <f t="shared" si="36"/>
        <v>0</v>
      </c>
      <c r="H227" s="86">
        <f t="shared" si="36"/>
        <v>0</v>
      </c>
      <c r="I227" s="86">
        <f t="shared" si="36"/>
        <v>0</v>
      </c>
      <c r="J227" s="86">
        <f t="shared" ref="F227:X230" si="39">J54-J79</f>
        <v>0</v>
      </c>
      <c r="K227" s="86">
        <f t="shared" si="39"/>
        <v>0</v>
      </c>
      <c r="L227" s="86">
        <f t="shared" si="39"/>
        <v>0</v>
      </c>
      <c r="M227" s="86">
        <f t="shared" si="39"/>
        <v>0</v>
      </c>
      <c r="N227" s="86">
        <f t="shared" si="39"/>
        <v>0</v>
      </c>
      <c r="O227" s="86">
        <f t="shared" si="39"/>
        <v>0</v>
      </c>
      <c r="P227" s="86">
        <f t="shared" si="39"/>
        <v>0</v>
      </c>
      <c r="Q227" s="86">
        <f t="shared" si="39"/>
        <v>0</v>
      </c>
      <c r="R227" s="86">
        <f t="shared" si="39"/>
        <v>0</v>
      </c>
      <c r="S227" s="86">
        <f t="shared" si="39"/>
        <v>0</v>
      </c>
      <c r="T227" s="86">
        <f t="shared" si="39"/>
        <v>0</v>
      </c>
      <c r="U227" s="86">
        <f t="shared" si="39"/>
        <v>0</v>
      </c>
      <c r="V227" s="86">
        <f t="shared" si="39"/>
        <v>0</v>
      </c>
      <c r="W227" s="86">
        <f t="shared" si="39"/>
        <v>0</v>
      </c>
      <c r="X227" s="86">
        <f t="shared" si="39"/>
        <v>0</v>
      </c>
    </row>
    <row r="228" spans="1:24">
      <c r="A228" s="23"/>
      <c r="B228" s="23"/>
      <c r="C228" s="23" t="s">
        <v>292</v>
      </c>
      <c r="D228" s="23"/>
      <c r="E228" s="86">
        <f t="shared" si="37"/>
        <v>0</v>
      </c>
      <c r="F228" s="86">
        <f t="shared" si="39"/>
        <v>0</v>
      </c>
      <c r="G228" s="86">
        <f t="shared" si="39"/>
        <v>0</v>
      </c>
      <c r="H228" s="86">
        <f t="shared" si="39"/>
        <v>0</v>
      </c>
      <c r="I228" s="86">
        <f t="shared" si="39"/>
        <v>0</v>
      </c>
      <c r="J228" s="86">
        <f t="shared" si="39"/>
        <v>0</v>
      </c>
      <c r="K228" s="86">
        <f t="shared" si="39"/>
        <v>0</v>
      </c>
      <c r="L228" s="86">
        <f t="shared" si="39"/>
        <v>0</v>
      </c>
      <c r="M228" s="86">
        <f t="shared" si="39"/>
        <v>0</v>
      </c>
      <c r="N228" s="86">
        <f t="shared" si="39"/>
        <v>0</v>
      </c>
      <c r="O228" s="86">
        <f t="shared" si="39"/>
        <v>0</v>
      </c>
      <c r="P228" s="86">
        <f t="shared" si="39"/>
        <v>0</v>
      </c>
      <c r="Q228" s="86">
        <f t="shared" si="39"/>
        <v>0</v>
      </c>
      <c r="R228" s="86">
        <f t="shared" si="39"/>
        <v>0</v>
      </c>
      <c r="S228" s="86">
        <f t="shared" si="39"/>
        <v>0</v>
      </c>
      <c r="T228" s="86">
        <f t="shared" si="39"/>
        <v>0</v>
      </c>
      <c r="U228" s="86">
        <f t="shared" si="39"/>
        <v>0</v>
      </c>
      <c r="V228" s="86">
        <f t="shared" si="39"/>
        <v>0</v>
      </c>
      <c r="W228" s="86">
        <f t="shared" si="39"/>
        <v>0</v>
      </c>
      <c r="X228" s="86">
        <f t="shared" si="39"/>
        <v>0</v>
      </c>
    </row>
    <row r="229" spans="1:24">
      <c r="A229" s="23"/>
      <c r="B229" s="23"/>
      <c r="C229" s="23" t="s">
        <v>287</v>
      </c>
      <c r="D229" s="23"/>
      <c r="E229" s="86">
        <f t="shared" si="37"/>
        <v>0</v>
      </c>
      <c r="F229" s="86">
        <f t="shared" si="39"/>
        <v>0</v>
      </c>
      <c r="G229" s="86">
        <f t="shared" si="39"/>
        <v>0</v>
      </c>
      <c r="H229" s="86">
        <f t="shared" si="39"/>
        <v>0</v>
      </c>
      <c r="I229" s="86">
        <f t="shared" si="39"/>
        <v>0</v>
      </c>
      <c r="J229" s="86">
        <f t="shared" si="39"/>
        <v>0</v>
      </c>
      <c r="K229" s="86">
        <f t="shared" si="39"/>
        <v>0</v>
      </c>
      <c r="L229" s="86">
        <f t="shared" si="39"/>
        <v>0</v>
      </c>
      <c r="M229" s="86">
        <f t="shared" si="39"/>
        <v>0</v>
      </c>
      <c r="N229" s="86">
        <f t="shared" si="39"/>
        <v>0</v>
      </c>
      <c r="O229" s="86">
        <f t="shared" si="39"/>
        <v>0</v>
      </c>
      <c r="P229" s="86">
        <f t="shared" si="39"/>
        <v>0</v>
      </c>
      <c r="Q229" s="86">
        <f t="shared" si="39"/>
        <v>0</v>
      </c>
      <c r="R229" s="86">
        <f t="shared" si="39"/>
        <v>0</v>
      </c>
      <c r="S229" s="86">
        <f t="shared" si="39"/>
        <v>0</v>
      </c>
      <c r="T229" s="86">
        <f t="shared" si="39"/>
        <v>0</v>
      </c>
      <c r="U229" s="86">
        <f t="shared" si="39"/>
        <v>0</v>
      </c>
      <c r="V229" s="86">
        <f t="shared" si="39"/>
        <v>0</v>
      </c>
      <c r="W229" s="86">
        <f t="shared" si="39"/>
        <v>0</v>
      </c>
      <c r="X229" s="86">
        <f t="shared" si="39"/>
        <v>0</v>
      </c>
    </row>
    <row r="230" spans="1:24">
      <c r="A230" s="23"/>
      <c r="B230" s="23"/>
      <c r="C230" s="23" t="s">
        <v>291</v>
      </c>
      <c r="D230" s="23"/>
      <c r="E230" s="86">
        <f t="shared" si="37"/>
        <v>1.1145548184557184</v>
      </c>
      <c r="F230" s="86">
        <f t="shared" si="39"/>
        <v>0.69605019144649449</v>
      </c>
      <c r="G230" s="86">
        <f t="shared" si="39"/>
        <v>0.57027392321510317</v>
      </c>
      <c r="H230" s="86">
        <f t="shared" si="39"/>
        <v>0.55944361277570953</v>
      </c>
      <c r="I230" s="86">
        <f t="shared" si="39"/>
        <v>0.45864556831152548</v>
      </c>
      <c r="J230" s="86">
        <f t="shared" si="39"/>
        <v>0.32399508480383454</v>
      </c>
      <c r="K230" s="86">
        <f t="shared" si="39"/>
        <v>0.36124877391239951</v>
      </c>
      <c r="L230" s="86">
        <f t="shared" si="39"/>
        <v>0.28040403218045296</v>
      </c>
      <c r="M230" s="86">
        <f t="shared" si="39"/>
        <v>0.24621522468940582</v>
      </c>
      <c r="N230" s="86">
        <f t="shared" si="39"/>
        <v>0.2546337394980307</v>
      </c>
      <c r="O230" s="86">
        <f t="shared" si="39"/>
        <v>0.23682240515998054</v>
      </c>
      <c r="P230" s="86">
        <f t="shared" si="39"/>
        <v>0.24362209633743914</v>
      </c>
      <c r="Q230" s="86">
        <f t="shared" si="39"/>
        <v>0.25361584502774792</v>
      </c>
      <c r="R230" s="86">
        <f t="shared" si="39"/>
        <v>0.22212815709134093</v>
      </c>
      <c r="S230" s="86">
        <f t="shared" si="39"/>
        <v>0.23343735408928423</v>
      </c>
      <c r="T230" s="86">
        <f t="shared" si="39"/>
        <v>0.22219688759696976</v>
      </c>
      <c r="U230" s="86">
        <f t="shared" si="39"/>
        <v>0.21395828641669379</v>
      </c>
      <c r="V230" s="86">
        <f t="shared" si="39"/>
        <v>0.19742201254522151</v>
      </c>
      <c r="W230" s="86">
        <f t="shared" si="39"/>
        <v>0.19217265068577016</v>
      </c>
      <c r="X230" s="86">
        <f t="shared" si="39"/>
        <v>0.19938392074874201</v>
      </c>
    </row>
    <row r="231" spans="1:24">
      <c r="A231" s="23"/>
      <c r="B231" s="23"/>
      <c r="C231" s="23"/>
      <c r="D231" s="23"/>
      <c r="E231" s="86"/>
      <c r="F231" s="86"/>
      <c r="G231" s="86"/>
      <c r="H231" s="86"/>
      <c r="I231" s="86"/>
      <c r="J231" s="86"/>
      <c r="K231" s="86"/>
      <c r="L231" s="86"/>
      <c r="M231" s="86"/>
      <c r="N231" s="86"/>
      <c r="O231" s="86"/>
      <c r="P231" s="86"/>
      <c r="Q231" s="86"/>
      <c r="R231" s="86"/>
      <c r="S231" s="86"/>
      <c r="T231" s="86"/>
      <c r="U231" s="86"/>
      <c r="V231" s="86"/>
      <c r="W231" s="86"/>
      <c r="X231" s="86"/>
    </row>
    <row r="232" spans="1:24">
      <c r="A232" s="23"/>
      <c r="B232" s="23"/>
      <c r="C232" s="23" t="s">
        <v>341</v>
      </c>
      <c r="D232" s="23"/>
      <c r="E232" s="86">
        <f>SUM(E213:E230)</f>
        <v>17.206394333781287</v>
      </c>
      <c r="F232" s="86">
        <f t="shared" ref="F232:X232" si="40">SUM(F213:F230)</f>
        <v>10.745558560077386</v>
      </c>
      <c r="G232" s="86">
        <f t="shared" si="40"/>
        <v>8.8038361493131188</v>
      </c>
      <c r="H232" s="86">
        <f t="shared" si="40"/>
        <v>8.6366388171660322</v>
      </c>
      <c r="I232" s="86">
        <f t="shared" si="40"/>
        <v>7.0805279176341074</v>
      </c>
      <c r="J232" s="86">
        <f t="shared" si="40"/>
        <v>5.0018061911623883</v>
      </c>
      <c r="K232" s="86">
        <f t="shared" si="40"/>
        <v>5.5769252024266427</v>
      </c>
      <c r="L232" s="86">
        <f t="shared" si="40"/>
        <v>4.3288515473506592</v>
      </c>
      <c r="M232" s="86">
        <f t="shared" si="40"/>
        <v>3.8010478953887308</v>
      </c>
      <c r="N232" s="86">
        <f t="shared" si="40"/>
        <v>3.9310121493701358</v>
      </c>
      <c r="O232" s="86">
        <f t="shared" si="40"/>
        <v>3.6560424151259818</v>
      </c>
      <c r="P232" s="86">
        <f t="shared" si="40"/>
        <v>3.7610154194232441</v>
      </c>
      <c r="Q232" s="86">
        <f t="shared" si="40"/>
        <v>3.9152979885627479</v>
      </c>
      <c r="R232" s="86">
        <f t="shared" si="40"/>
        <v>3.4291939707778298</v>
      </c>
      <c r="S232" s="86">
        <f t="shared" si="40"/>
        <v>3.6037843093801474</v>
      </c>
      <c r="T232" s="86">
        <f t="shared" si="40"/>
        <v>3.4302550259749598</v>
      </c>
      <c r="U232" s="86">
        <f t="shared" si="40"/>
        <v>3.3030682619690448</v>
      </c>
      <c r="V232" s="86">
        <f t="shared" si="40"/>
        <v>3.04778279342817</v>
      </c>
      <c r="W232" s="86">
        <f t="shared" si="40"/>
        <v>2.9667436299354506</v>
      </c>
      <c r="X232" s="86">
        <f t="shared" si="40"/>
        <v>3.0780705510489454</v>
      </c>
    </row>
    <row r="233" spans="1:24">
      <c r="A233" s="23"/>
      <c r="B233" s="23"/>
      <c r="C233" s="23"/>
      <c r="D233" s="23"/>
      <c r="E233" s="86"/>
      <c r="F233" s="86"/>
      <c r="G233" s="86"/>
      <c r="H233" s="86"/>
      <c r="I233" s="86"/>
      <c r="J233" s="86"/>
      <c r="K233" s="86"/>
      <c r="L233" s="86"/>
      <c r="M233" s="86"/>
      <c r="N233" s="86"/>
      <c r="O233" s="86"/>
      <c r="P233" s="86"/>
      <c r="Q233" s="86"/>
      <c r="R233" s="86"/>
      <c r="S233" s="86"/>
      <c r="T233" s="86"/>
      <c r="U233" s="86"/>
      <c r="V233" s="86"/>
      <c r="W233" s="86"/>
      <c r="X233" s="86"/>
    </row>
    <row r="234" spans="1:24">
      <c r="A234" s="23"/>
      <c r="B234" s="23"/>
      <c r="C234" s="23"/>
      <c r="D234" s="23"/>
      <c r="E234" s="86"/>
      <c r="F234" s="86"/>
      <c r="G234" s="86"/>
      <c r="H234" s="86"/>
      <c r="I234" s="86"/>
      <c r="J234" s="86"/>
      <c r="K234" s="86"/>
      <c r="L234" s="86"/>
      <c r="M234" s="86"/>
      <c r="N234" s="86"/>
      <c r="O234" s="86"/>
      <c r="P234" s="86"/>
      <c r="Q234" s="86"/>
      <c r="R234" s="86"/>
      <c r="S234" s="86"/>
      <c r="T234" s="86"/>
      <c r="U234" s="86"/>
      <c r="V234" s="86"/>
      <c r="W234" s="86"/>
      <c r="X234" s="86"/>
    </row>
    <row r="235" spans="1:24">
      <c r="A235" s="23"/>
      <c r="B235" s="23"/>
      <c r="C235" s="23"/>
      <c r="D235" s="23"/>
      <c r="E235" s="86"/>
      <c r="F235" s="86"/>
      <c r="G235" s="86"/>
      <c r="H235" s="86"/>
      <c r="I235" s="86"/>
      <c r="J235" s="86"/>
      <c r="K235" s="86"/>
      <c r="L235" s="86"/>
      <c r="M235" s="86"/>
      <c r="N235" s="86"/>
      <c r="O235" s="86"/>
      <c r="P235" s="86"/>
      <c r="Q235" s="86"/>
      <c r="R235" s="86"/>
      <c r="S235" s="86"/>
      <c r="T235" s="86"/>
      <c r="U235" s="86"/>
      <c r="V235" s="86"/>
      <c r="W235" s="86"/>
      <c r="X235" s="86"/>
    </row>
    <row r="236" spans="1:24">
      <c r="A236" s="23"/>
      <c r="B236" s="23"/>
      <c r="C236" s="23"/>
      <c r="D236" s="23"/>
      <c r="E236" s="86"/>
      <c r="F236" s="86"/>
      <c r="G236" s="86"/>
      <c r="H236" s="86"/>
      <c r="I236" s="86"/>
      <c r="J236" s="86"/>
      <c r="K236" s="86"/>
      <c r="L236" s="86"/>
      <c r="M236" s="86"/>
      <c r="N236" s="86"/>
      <c r="O236" s="86"/>
      <c r="P236" s="86"/>
      <c r="Q236" s="86"/>
      <c r="R236" s="86"/>
      <c r="S236" s="86"/>
      <c r="T236" s="86"/>
      <c r="U236" s="86"/>
      <c r="V236" s="86"/>
      <c r="W236" s="86"/>
      <c r="X236" s="86"/>
    </row>
    <row r="237" spans="1:24">
      <c r="A237" s="23"/>
      <c r="B237" s="23"/>
      <c r="C237" s="23"/>
      <c r="D237" s="23"/>
      <c r="E237" s="86"/>
      <c r="F237" s="86"/>
      <c r="G237" s="86"/>
      <c r="H237" s="86"/>
      <c r="I237" s="86"/>
      <c r="J237" s="86"/>
      <c r="K237" s="86"/>
      <c r="L237" s="86"/>
      <c r="M237" s="86"/>
      <c r="N237" s="86"/>
      <c r="O237" s="86"/>
      <c r="P237" s="86"/>
      <c r="Q237" s="86"/>
      <c r="R237" s="86"/>
      <c r="S237" s="86"/>
      <c r="T237" s="86"/>
      <c r="U237" s="86"/>
      <c r="V237" s="86"/>
      <c r="W237" s="86"/>
      <c r="X237" s="86"/>
    </row>
    <row r="238" spans="1:24">
      <c r="A238" s="23"/>
      <c r="B238" s="23"/>
      <c r="C238" s="23"/>
      <c r="D238" s="23"/>
      <c r="E238" s="86"/>
      <c r="F238" s="86"/>
      <c r="G238" s="86"/>
      <c r="H238" s="86"/>
      <c r="I238" s="86"/>
      <c r="J238" s="86"/>
      <c r="K238" s="86"/>
      <c r="L238" s="86"/>
      <c r="M238" s="86"/>
      <c r="N238" s="86"/>
      <c r="O238" s="86"/>
      <c r="P238" s="86"/>
      <c r="Q238" s="86"/>
      <c r="R238" s="86"/>
      <c r="S238" s="86"/>
      <c r="T238" s="86"/>
      <c r="U238" s="86"/>
      <c r="V238" s="86"/>
      <c r="W238" s="86"/>
      <c r="X238" s="86"/>
    </row>
    <row r="239" spans="1:24">
      <c r="A239" s="23"/>
      <c r="B239" s="23"/>
      <c r="C239" s="23"/>
      <c r="D239" s="23"/>
      <c r="E239" s="86"/>
      <c r="F239" s="86"/>
      <c r="G239" s="86"/>
      <c r="H239" s="86"/>
      <c r="I239" s="86"/>
      <c r="J239" s="86"/>
      <c r="K239" s="86"/>
      <c r="L239" s="86"/>
      <c r="M239" s="86"/>
      <c r="N239" s="86"/>
      <c r="O239" s="86"/>
      <c r="P239" s="86"/>
      <c r="Q239" s="86"/>
      <c r="R239" s="86"/>
      <c r="S239" s="86"/>
      <c r="T239" s="86"/>
      <c r="U239" s="86"/>
      <c r="V239" s="86"/>
      <c r="W239" s="86"/>
      <c r="X239" s="86"/>
    </row>
    <row r="240" spans="1:24">
      <c r="A240" s="23"/>
      <c r="B240" s="23"/>
      <c r="C240" s="23"/>
      <c r="D240" s="23"/>
      <c r="E240" s="86"/>
      <c r="F240" s="86"/>
      <c r="G240" s="86"/>
      <c r="H240" s="86"/>
      <c r="I240" s="86"/>
      <c r="J240" s="86"/>
      <c r="K240" s="86"/>
      <c r="L240" s="86"/>
      <c r="M240" s="86"/>
      <c r="N240" s="86"/>
      <c r="O240" s="86"/>
      <c r="P240" s="86"/>
      <c r="Q240" s="86"/>
      <c r="R240" s="86"/>
      <c r="S240" s="86"/>
      <c r="T240" s="86"/>
      <c r="U240" s="86"/>
      <c r="V240" s="86"/>
      <c r="W240" s="86"/>
      <c r="X240" s="86"/>
    </row>
    <row r="241" spans="1:24">
      <c r="A241" s="23"/>
      <c r="B241" s="23"/>
      <c r="C241" s="23" t="s">
        <v>194</v>
      </c>
      <c r="D241" s="23"/>
      <c r="E241" s="86">
        <f>E213</f>
        <v>2.3833204207293104</v>
      </c>
      <c r="F241" s="86">
        <f t="shared" ref="F241:X241" si="41">F213</f>
        <v>1.4884064988615771</v>
      </c>
      <c r="G241" s="86">
        <f t="shared" si="41"/>
        <v>1.219451447431855</v>
      </c>
      <c r="H241" s="86">
        <f t="shared" si="41"/>
        <v>1.1962923352862458</v>
      </c>
      <c r="I241" s="86">
        <f t="shared" si="41"/>
        <v>0.98074974037473739</v>
      </c>
      <c r="J241" s="86">
        <f t="shared" si="41"/>
        <v>0.69281841417078982</v>
      </c>
      <c r="K241" s="86">
        <f t="shared" si="41"/>
        <v>0.77248024554034456</v>
      </c>
      <c r="L241" s="86">
        <f t="shared" si="41"/>
        <v>0.59960501258831855</v>
      </c>
      <c r="M241" s="86">
        <f t="shared" si="41"/>
        <v>0.52649700416689771</v>
      </c>
      <c r="N241" s="86">
        <f t="shared" si="41"/>
        <v>0.54449882688873363</v>
      </c>
      <c r="O241" s="86">
        <f t="shared" si="41"/>
        <v>0.50641176634636453</v>
      </c>
      <c r="P241" s="86">
        <f t="shared" si="41"/>
        <v>0.5209519599461232</v>
      </c>
      <c r="Q241" s="86">
        <f t="shared" si="41"/>
        <v>0.54232220117503926</v>
      </c>
      <c r="R241" s="86">
        <f t="shared" si="41"/>
        <v>0.47499016113741233</v>
      </c>
      <c r="S241" s="86">
        <f t="shared" si="41"/>
        <v>0.49917330556506334</v>
      </c>
      <c r="T241" s="86">
        <f t="shared" si="41"/>
        <v>0.47513713176180827</v>
      </c>
      <c r="U241" s="86">
        <f t="shared" si="41"/>
        <v>0.4575200293043431</v>
      </c>
      <c r="V241" s="86">
        <f t="shared" si="41"/>
        <v>0.422159508181426</v>
      </c>
      <c r="W241" s="86">
        <f t="shared" si="41"/>
        <v>0.41093447814408535</v>
      </c>
      <c r="X241" s="86">
        <f t="shared" si="41"/>
        <v>0.42635477593104198</v>
      </c>
    </row>
    <row r="242" spans="1:24">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row>
    <row r="243" spans="1:24">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row>
    <row r="244" spans="1:24">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row>
    <row r="245" spans="1:24">
      <c r="A245" s="23"/>
      <c r="B245" s="23"/>
      <c r="C245" s="109" t="s">
        <v>195</v>
      </c>
      <c r="D245" s="109"/>
      <c r="E245" s="109"/>
      <c r="F245" s="109"/>
      <c r="G245" s="109"/>
      <c r="H245" s="109"/>
      <c r="I245" s="109"/>
      <c r="J245" s="109"/>
      <c r="K245" s="109"/>
      <c r="L245" s="109"/>
      <c r="M245" s="109"/>
      <c r="N245" s="109"/>
      <c r="O245" s="109"/>
      <c r="P245" s="109"/>
      <c r="Q245" s="109"/>
      <c r="R245" s="109"/>
      <c r="S245" s="109"/>
      <c r="T245" s="109"/>
      <c r="U245" s="109"/>
      <c r="V245" s="109"/>
      <c r="W245" s="109"/>
      <c r="X245" s="109"/>
    </row>
    <row r="246" spans="1:24">
      <c r="A246" s="23"/>
      <c r="B246" s="23"/>
      <c r="C246" s="109" t="s">
        <v>196</v>
      </c>
      <c r="D246" s="109"/>
      <c r="E246" s="110"/>
      <c r="F246" s="110"/>
      <c r="G246" s="110"/>
      <c r="H246" s="110"/>
      <c r="I246" s="110"/>
      <c r="J246" s="110"/>
      <c r="K246" s="110"/>
      <c r="L246" s="110"/>
      <c r="M246" s="110"/>
      <c r="N246" s="110"/>
      <c r="O246" s="110"/>
      <c r="P246" s="110"/>
      <c r="Q246" s="110"/>
      <c r="R246" s="110"/>
      <c r="S246" s="110"/>
      <c r="T246" s="110"/>
      <c r="U246" s="110"/>
      <c r="V246" s="110"/>
      <c r="W246" s="110"/>
      <c r="X246" s="110"/>
    </row>
    <row r="247" spans="1:24">
      <c r="A247" s="23"/>
      <c r="B247" s="23"/>
      <c r="C247" s="109" t="s">
        <v>197</v>
      </c>
      <c r="D247" s="109"/>
      <c r="E247" s="110"/>
      <c r="F247" s="110"/>
      <c r="G247" s="110"/>
      <c r="H247" s="110"/>
      <c r="I247" s="110"/>
      <c r="J247" s="110"/>
      <c r="K247" s="110"/>
      <c r="L247" s="110"/>
      <c r="M247" s="110"/>
      <c r="N247" s="110"/>
      <c r="O247" s="110"/>
      <c r="P247" s="110"/>
      <c r="Q247" s="110"/>
      <c r="R247" s="110"/>
      <c r="S247" s="110"/>
      <c r="T247" s="110"/>
      <c r="U247" s="110"/>
      <c r="V247" s="110"/>
      <c r="W247" s="110"/>
      <c r="X247" s="110"/>
    </row>
    <row r="248" spans="1:24">
      <c r="A248" s="23"/>
      <c r="B248" s="23"/>
      <c r="C248" s="109" t="s">
        <v>198</v>
      </c>
      <c r="D248" s="109"/>
      <c r="E248" s="110"/>
      <c r="F248" s="110"/>
      <c r="G248" s="110"/>
      <c r="H248" s="110"/>
      <c r="I248" s="110"/>
      <c r="J248" s="110"/>
      <c r="K248" s="110"/>
      <c r="L248" s="110"/>
      <c r="M248" s="110"/>
      <c r="N248" s="110"/>
      <c r="O248" s="110"/>
      <c r="P248" s="110"/>
      <c r="Q248" s="110"/>
      <c r="R248" s="110"/>
      <c r="S248" s="110"/>
      <c r="T248" s="110"/>
      <c r="U248" s="110"/>
      <c r="V248" s="110"/>
      <c r="W248" s="110"/>
      <c r="X248" s="110"/>
    </row>
    <row r="249" spans="1:24">
      <c r="A249" s="23"/>
      <c r="B249" s="23"/>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row>
    <row r="250" spans="1:24">
      <c r="A250" s="23"/>
      <c r="B250" s="23"/>
      <c r="C250" s="109" t="s">
        <v>199</v>
      </c>
      <c r="D250" s="109"/>
      <c r="E250" s="110">
        <f>E247*$Z$12</f>
        <v>0</v>
      </c>
      <c r="F250" s="110">
        <f t="shared" ref="F250:X250" si="42">F247*$Z$12</f>
        <v>0</v>
      </c>
      <c r="G250" s="110">
        <f t="shared" si="42"/>
        <v>0</v>
      </c>
      <c r="H250" s="110">
        <f t="shared" si="42"/>
        <v>0</v>
      </c>
      <c r="I250" s="110">
        <f t="shared" si="42"/>
        <v>0</v>
      </c>
      <c r="J250" s="110">
        <f t="shared" si="42"/>
        <v>0</v>
      </c>
      <c r="K250" s="110">
        <f t="shared" si="42"/>
        <v>0</v>
      </c>
      <c r="L250" s="110">
        <f t="shared" si="42"/>
        <v>0</v>
      </c>
      <c r="M250" s="110">
        <f t="shared" si="42"/>
        <v>0</v>
      </c>
      <c r="N250" s="110">
        <f t="shared" si="42"/>
        <v>0</v>
      </c>
      <c r="O250" s="110">
        <f t="shared" si="42"/>
        <v>0</v>
      </c>
      <c r="P250" s="110">
        <f t="shared" si="42"/>
        <v>0</v>
      </c>
      <c r="Q250" s="110">
        <f t="shared" si="42"/>
        <v>0</v>
      </c>
      <c r="R250" s="110">
        <f t="shared" si="42"/>
        <v>0</v>
      </c>
      <c r="S250" s="110">
        <f t="shared" si="42"/>
        <v>0</v>
      </c>
      <c r="T250" s="110">
        <f t="shared" si="42"/>
        <v>0</v>
      </c>
      <c r="U250" s="110">
        <f t="shared" si="42"/>
        <v>0</v>
      </c>
      <c r="V250" s="110">
        <f t="shared" si="42"/>
        <v>0</v>
      </c>
      <c r="W250" s="110">
        <f t="shared" si="42"/>
        <v>0</v>
      </c>
      <c r="X250" s="110">
        <f t="shared" si="42"/>
        <v>0</v>
      </c>
    </row>
    <row r="251" spans="1:24">
      <c r="A251" s="23"/>
      <c r="B251" s="23"/>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row>
  </sheetData>
  <mergeCells count="1">
    <mergeCell ref="B1:S5"/>
  </mergeCells>
  <dataValidations disablePrompts="1" count="1">
    <dataValidation type="list" allowBlank="1" showInputMessage="1" showErrorMessage="1" sqref="D8">
      <formula1>"ID, MT, OR, WA, Region"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2"/>
  <dimension ref="A1:AB249"/>
  <sheetViews>
    <sheetView zoomScaleNormal="100" workbookViewId="0">
      <selection activeCell="Y134" sqref="Y134:Y169"/>
    </sheetView>
  </sheetViews>
  <sheetFormatPr defaultRowHeight="12.75"/>
  <cols>
    <col min="1" max="1" width="22" customWidth="1"/>
    <col min="2" max="2" width="20.28515625" customWidth="1"/>
    <col min="3" max="3" width="20.5703125" customWidth="1"/>
    <col min="4" max="4" width="51.5703125" customWidth="1"/>
    <col min="5" max="5" width="11" customWidth="1"/>
    <col min="6" max="24" width="10.42578125" bestFit="1" customWidth="1"/>
    <col min="25" max="25" width="11.42578125" customWidth="1"/>
  </cols>
  <sheetData>
    <row r="1" spans="1:26">
      <c r="A1" s="63" t="s">
        <v>73</v>
      </c>
      <c r="B1" s="353" t="s">
        <v>945</v>
      </c>
      <c r="C1" s="354"/>
      <c r="D1" s="354"/>
      <c r="E1" s="354"/>
      <c r="F1" s="354"/>
      <c r="G1" s="354"/>
      <c r="H1" s="354"/>
      <c r="I1" s="354"/>
      <c r="J1" s="354"/>
      <c r="K1" s="354"/>
      <c r="L1" s="354"/>
      <c r="M1" s="354"/>
      <c r="N1" s="354"/>
      <c r="O1" s="354"/>
      <c r="P1" s="354"/>
      <c r="Q1" s="354"/>
      <c r="R1" s="354"/>
      <c r="S1" s="355"/>
      <c r="T1" s="64"/>
      <c r="U1" s="64"/>
      <c r="V1" s="64"/>
      <c r="W1" s="64"/>
      <c r="X1" s="23"/>
    </row>
    <row r="2" spans="1:26">
      <c r="A2" s="65"/>
      <c r="B2" s="356"/>
      <c r="C2" s="357"/>
      <c r="D2" s="357"/>
      <c r="E2" s="357"/>
      <c r="F2" s="357"/>
      <c r="G2" s="357"/>
      <c r="H2" s="357"/>
      <c r="I2" s="357"/>
      <c r="J2" s="357"/>
      <c r="K2" s="357"/>
      <c r="L2" s="357"/>
      <c r="M2" s="357"/>
      <c r="N2" s="357"/>
      <c r="O2" s="357"/>
      <c r="P2" s="357"/>
      <c r="Q2" s="357"/>
      <c r="R2" s="357"/>
      <c r="S2" s="358"/>
      <c r="T2" s="66"/>
      <c r="U2" s="66"/>
      <c r="V2" s="66"/>
      <c r="W2" s="66"/>
      <c r="X2" s="23"/>
    </row>
    <row r="3" spans="1:26">
      <c r="A3" s="65"/>
      <c r="B3" s="356"/>
      <c r="C3" s="357"/>
      <c r="D3" s="357"/>
      <c r="E3" s="357"/>
      <c r="F3" s="357"/>
      <c r="G3" s="357"/>
      <c r="H3" s="357"/>
      <c r="I3" s="357"/>
      <c r="J3" s="357"/>
      <c r="K3" s="357"/>
      <c r="L3" s="357"/>
      <c r="M3" s="357"/>
      <c r="N3" s="357"/>
      <c r="O3" s="357"/>
      <c r="P3" s="357"/>
      <c r="Q3" s="357"/>
      <c r="R3" s="357"/>
      <c r="S3" s="358"/>
      <c r="T3" s="66"/>
      <c r="U3" s="66"/>
      <c r="V3" s="66"/>
      <c r="W3" s="66"/>
      <c r="X3" s="23"/>
    </row>
    <row r="4" spans="1:26">
      <c r="A4" s="65"/>
      <c r="B4" s="356"/>
      <c r="C4" s="357"/>
      <c r="D4" s="357"/>
      <c r="E4" s="357"/>
      <c r="F4" s="357"/>
      <c r="G4" s="357"/>
      <c r="H4" s="357"/>
      <c r="I4" s="357"/>
      <c r="J4" s="357"/>
      <c r="K4" s="357"/>
      <c r="L4" s="357"/>
      <c r="M4" s="357"/>
      <c r="N4" s="357"/>
      <c r="O4" s="357"/>
      <c r="P4" s="357"/>
      <c r="Q4" s="357"/>
      <c r="R4" s="357"/>
      <c r="S4" s="358"/>
      <c r="T4" s="66"/>
      <c r="U4" s="66"/>
      <c r="V4" s="66"/>
      <c r="W4" s="66"/>
      <c r="X4" s="23"/>
    </row>
    <row r="5" spans="1:26">
      <c r="A5" s="67" t="s">
        <v>74</v>
      </c>
      <c r="B5" s="356"/>
      <c r="C5" s="357"/>
      <c r="D5" s="359"/>
      <c r="E5" s="359"/>
      <c r="F5" s="359"/>
      <c r="G5" s="359"/>
      <c r="H5" s="359"/>
      <c r="I5" s="359"/>
      <c r="J5" s="359"/>
      <c r="K5" s="359"/>
      <c r="L5" s="359"/>
      <c r="M5" s="359"/>
      <c r="N5" s="359"/>
      <c r="O5" s="359"/>
      <c r="P5" s="359"/>
      <c r="Q5" s="359"/>
      <c r="R5" s="359"/>
      <c r="S5" s="360"/>
      <c r="T5" s="66"/>
      <c r="U5" s="66"/>
      <c r="V5" s="66"/>
      <c r="W5" s="66"/>
      <c r="X5" s="23"/>
    </row>
    <row r="6" spans="1:26">
      <c r="A6" s="68" t="s">
        <v>75</v>
      </c>
      <c r="B6" s="69"/>
      <c r="C6" s="69"/>
      <c r="D6" s="70"/>
      <c r="E6" s="71"/>
      <c r="F6" s="71"/>
      <c r="G6" s="71"/>
      <c r="H6" s="71"/>
      <c r="I6" s="71"/>
      <c r="J6" s="71"/>
      <c r="K6" s="71"/>
      <c r="L6" s="71"/>
      <c r="M6" s="71"/>
      <c r="N6" s="71"/>
      <c r="O6" s="71"/>
      <c r="P6" s="71"/>
      <c r="Q6" s="71"/>
      <c r="R6" s="71"/>
      <c r="S6" s="72"/>
      <c r="T6" s="66"/>
      <c r="U6" s="66"/>
      <c r="V6" s="66"/>
      <c r="W6" s="66"/>
      <c r="X6" s="23"/>
    </row>
    <row r="7" spans="1:26">
      <c r="A7" s="294"/>
      <c r="B7" s="73" t="s">
        <v>76</v>
      </c>
      <c r="C7" s="74" t="s">
        <v>200</v>
      </c>
      <c r="D7" s="74" t="s">
        <v>201</v>
      </c>
      <c r="E7" s="23"/>
      <c r="F7" s="23"/>
      <c r="G7" s="23"/>
      <c r="H7" s="23"/>
      <c r="I7" s="23"/>
      <c r="J7" s="23"/>
      <c r="K7" s="23"/>
      <c r="L7" s="23"/>
      <c r="M7" s="23"/>
      <c r="N7" s="23"/>
      <c r="O7" s="23"/>
      <c r="P7" s="23"/>
      <c r="Q7" s="23"/>
      <c r="R7" s="23"/>
      <c r="S7" s="23"/>
      <c r="T7" s="23"/>
      <c r="U7" s="23"/>
      <c r="V7" s="23"/>
      <c r="W7" s="23"/>
      <c r="X7" s="23"/>
    </row>
    <row r="8" spans="1:26">
      <c r="A8" s="295" t="s">
        <v>776</v>
      </c>
      <c r="B8" s="73" t="s">
        <v>77</v>
      </c>
      <c r="C8" s="74" t="str">
        <f>[1]MLIST!$D$65</f>
        <v>Lighting Controls Interior-NR</v>
      </c>
      <c r="D8" s="74" t="s">
        <v>78</v>
      </c>
      <c r="E8" s="75"/>
      <c r="F8" s="296" t="s">
        <v>777</v>
      </c>
      <c r="G8" s="23"/>
      <c r="H8" s="23"/>
      <c r="I8" s="23"/>
      <c r="J8" s="23"/>
      <c r="K8" s="23"/>
      <c r="L8" s="23"/>
      <c r="M8" s="23"/>
      <c r="N8" s="23"/>
      <c r="O8" s="23"/>
      <c r="P8" s="23"/>
      <c r="Q8" s="23"/>
      <c r="R8" s="23"/>
      <c r="S8" s="23"/>
      <c r="T8" s="23"/>
      <c r="U8" s="23"/>
      <c r="V8" s="23"/>
      <c r="W8" s="23"/>
      <c r="X8" s="23"/>
    </row>
    <row r="9" spans="1:26">
      <c r="A9" s="295" t="str">
        <f>INDEX([1]ACHIEV!$A$19:$B$100,MATCH(C8,[1]ACHIEV!$B$19:$B$100,0),1)</f>
        <v>Lighting</v>
      </c>
      <c r="B9" s="76" t="s">
        <v>79</v>
      </c>
      <c r="C9" s="74">
        <f>[1]FILES!$H$4</f>
        <v>2035</v>
      </c>
      <c r="D9" s="74"/>
      <c r="E9" s="77"/>
      <c r="F9" s="23"/>
      <c r="G9" s="23"/>
      <c r="H9" s="23"/>
      <c r="I9" s="23"/>
      <c r="J9" s="23"/>
      <c r="K9" s="23"/>
      <c r="L9" s="23"/>
      <c r="M9" s="23"/>
      <c r="N9" s="23"/>
      <c r="O9" s="23"/>
      <c r="P9" s="23"/>
      <c r="Q9" s="23"/>
      <c r="R9" s="23"/>
      <c r="S9" s="23"/>
      <c r="T9" s="23"/>
      <c r="U9" s="23"/>
      <c r="V9" s="23"/>
      <c r="W9" s="23"/>
      <c r="X9" s="23"/>
    </row>
    <row r="10" spans="1:26">
      <c r="A10" s="297"/>
      <c r="B10" s="73" t="s">
        <v>216</v>
      </c>
      <c r="C10" s="323">
        <f ca="1">X249</f>
        <v>27.511888315632739</v>
      </c>
      <c r="D10" s="23"/>
      <c r="E10" s="23">
        <v>1</v>
      </c>
      <c r="F10" s="23">
        <f>E10+1</f>
        <v>2</v>
      </c>
      <c r="G10" s="23">
        <f t="shared" ref="G10:V11" si="0">F10+1</f>
        <v>3</v>
      </c>
      <c r="H10" s="23">
        <f t="shared" si="0"/>
        <v>4</v>
      </c>
      <c r="I10" s="23">
        <f t="shared" si="0"/>
        <v>5</v>
      </c>
      <c r="J10" s="23">
        <f t="shared" si="0"/>
        <v>6</v>
      </c>
      <c r="K10" s="23">
        <f t="shared" si="0"/>
        <v>7</v>
      </c>
      <c r="L10" s="23">
        <f t="shared" si="0"/>
        <v>8</v>
      </c>
      <c r="M10" s="23">
        <f t="shared" si="0"/>
        <v>9</v>
      </c>
      <c r="N10" s="23">
        <f t="shared" si="0"/>
        <v>10</v>
      </c>
      <c r="O10" s="23">
        <f t="shared" si="0"/>
        <v>11</v>
      </c>
      <c r="P10" s="23">
        <f t="shared" si="0"/>
        <v>12</v>
      </c>
      <c r="Q10" s="23">
        <f t="shared" si="0"/>
        <v>13</v>
      </c>
      <c r="R10" s="23">
        <f t="shared" si="0"/>
        <v>14</v>
      </c>
      <c r="S10" s="23">
        <f t="shared" si="0"/>
        <v>15</v>
      </c>
      <c r="T10" s="23">
        <f t="shared" si="0"/>
        <v>16</v>
      </c>
      <c r="U10" s="23">
        <f t="shared" si="0"/>
        <v>17</v>
      </c>
      <c r="V10" s="23">
        <f t="shared" si="0"/>
        <v>18</v>
      </c>
      <c r="W10" s="23">
        <f>V10+1</f>
        <v>19</v>
      </c>
      <c r="X10" s="23">
        <f>W10+1</f>
        <v>20</v>
      </c>
    </row>
    <row r="11" spans="1:26">
      <c r="A11" s="73"/>
      <c r="B11" s="73"/>
      <c r="C11" s="73"/>
      <c r="D11" s="73"/>
      <c r="E11" s="73">
        <f>C9-20+1</f>
        <v>2016</v>
      </c>
      <c r="F11" s="73">
        <f>E11+1</f>
        <v>2017</v>
      </c>
      <c r="G11" s="73">
        <f t="shared" si="0"/>
        <v>2018</v>
      </c>
      <c r="H11" s="73">
        <f t="shared" si="0"/>
        <v>2019</v>
      </c>
      <c r="I11" s="73">
        <f t="shared" si="0"/>
        <v>2020</v>
      </c>
      <c r="J11" s="73">
        <f t="shared" si="0"/>
        <v>2021</v>
      </c>
      <c r="K11" s="73">
        <f t="shared" si="0"/>
        <v>2022</v>
      </c>
      <c r="L11" s="73">
        <f t="shared" si="0"/>
        <v>2023</v>
      </c>
      <c r="M11" s="73">
        <f t="shared" si="0"/>
        <v>2024</v>
      </c>
      <c r="N11" s="73">
        <f t="shared" si="0"/>
        <v>2025</v>
      </c>
      <c r="O11" s="73">
        <f t="shared" si="0"/>
        <v>2026</v>
      </c>
      <c r="P11" s="73">
        <f t="shared" si="0"/>
        <v>2027</v>
      </c>
      <c r="Q11" s="73">
        <f t="shared" si="0"/>
        <v>2028</v>
      </c>
      <c r="R11" s="73">
        <f t="shared" si="0"/>
        <v>2029</v>
      </c>
      <c r="S11" s="73">
        <f t="shared" si="0"/>
        <v>2030</v>
      </c>
      <c r="T11" s="73">
        <f t="shared" si="0"/>
        <v>2031</v>
      </c>
      <c r="U11" s="73">
        <f t="shared" si="0"/>
        <v>2032</v>
      </c>
      <c r="V11" s="73">
        <f t="shared" si="0"/>
        <v>2033</v>
      </c>
      <c r="W11" s="73">
        <f>V11+1</f>
        <v>2034</v>
      </c>
      <c r="X11" s="73">
        <f>W11+1</f>
        <v>2035</v>
      </c>
      <c r="Y11" s="309" t="s">
        <v>80</v>
      </c>
      <c r="Z11" s="80" t="s">
        <v>202</v>
      </c>
    </row>
    <row r="12" spans="1:26">
      <c r="A12" s="73"/>
      <c r="B12" s="73"/>
      <c r="C12" s="73"/>
      <c r="D12" s="73"/>
      <c r="E12" s="73" t="str">
        <f>CONCATENATE("FLOOR_",E11)</f>
        <v>FLOOR_2016</v>
      </c>
      <c r="F12" s="73" t="str">
        <f t="shared" ref="F12:X12" si="1">CONCATENATE("FLOOR_",F11)</f>
        <v>FLOOR_2017</v>
      </c>
      <c r="G12" s="73" t="str">
        <f t="shared" si="1"/>
        <v>FLOOR_2018</v>
      </c>
      <c r="H12" s="73" t="str">
        <f t="shared" si="1"/>
        <v>FLOOR_2019</v>
      </c>
      <c r="I12" s="73" t="str">
        <f t="shared" si="1"/>
        <v>FLOOR_2020</v>
      </c>
      <c r="J12" s="73" t="str">
        <f t="shared" si="1"/>
        <v>FLOOR_2021</v>
      </c>
      <c r="K12" s="73" t="str">
        <f t="shared" si="1"/>
        <v>FLOOR_2022</v>
      </c>
      <c r="L12" s="73" t="str">
        <f t="shared" si="1"/>
        <v>FLOOR_2023</v>
      </c>
      <c r="M12" s="73" t="str">
        <f t="shared" si="1"/>
        <v>FLOOR_2024</v>
      </c>
      <c r="N12" s="73" t="str">
        <f t="shared" si="1"/>
        <v>FLOOR_2025</v>
      </c>
      <c r="O12" s="73" t="str">
        <f t="shared" si="1"/>
        <v>FLOOR_2026</v>
      </c>
      <c r="P12" s="73" t="str">
        <f t="shared" si="1"/>
        <v>FLOOR_2027</v>
      </c>
      <c r="Q12" s="73" t="str">
        <f t="shared" si="1"/>
        <v>FLOOR_2028</v>
      </c>
      <c r="R12" s="73" t="str">
        <f t="shared" si="1"/>
        <v>FLOOR_2029</v>
      </c>
      <c r="S12" s="73" t="str">
        <f t="shared" si="1"/>
        <v>FLOOR_2030</v>
      </c>
      <c r="T12" s="73" t="str">
        <f t="shared" si="1"/>
        <v>FLOOR_2031</v>
      </c>
      <c r="U12" s="73" t="str">
        <f t="shared" si="1"/>
        <v>FLOOR_2032</v>
      </c>
      <c r="V12" s="73" t="str">
        <f t="shared" si="1"/>
        <v>FLOOR_2033</v>
      </c>
      <c r="W12" s="73" t="str">
        <f t="shared" si="1"/>
        <v>FLOOR_2034</v>
      </c>
      <c r="X12" s="73" t="str">
        <f t="shared" si="1"/>
        <v>FLOOR_2035</v>
      </c>
      <c r="Y12" s="324">
        <v>0.85</v>
      </c>
      <c r="Z12" s="80" t="s">
        <v>202</v>
      </c>
    </row>
    <row r="13" spans="1:26">
      <c r="A13" s="23"/>
      <c r="B13" s="23" t="s">
        <v>778</v>
      </c>
      <c r="D13" s="23" t="s">
        <v>42</v>
      </c>
      <c r="E13" s="293">
        <f>'[3]Com Forecast (Base Case)'!AJ187</f>
        <v>375.54859966932975</v>
      </c>
      <c r="F13" s="293">
        <f>'[3]Com Forecast (Base Case)'!AK187</f>
        <v>374.42195387032172</v>
      </c>
      <c r="G13" s="293">
        <f>'[3]Com Forecast (Base Case)'!AL187</f>
        <v>373.29868800871077</v>
      </c>
      <c r="H13" s="293">
        <f>'[3]Com Forecast (Base Case)'!AM187</f>
        <v>372.17879194468463</v>
      </c>
      <c r="I13" s="293">
        <f>'[3]Com Forecast (Base Case)'!AN187</f>
        <v>371.06225556885062</v>
      </c>
      <c r="J13" s="293">
        <f>'[3]Com Forecast (Base Case)'!AO187</f>
        <v>369.9490688021441</v>
      </c>
      <c r="K13" s="293">
        <f>'[3]Com Forecast (Base Case)'!AP187</f>
        <v>368.83922159573763</v>
      </c>
      <c r="L13" s="293">
        <f>'[3]Com Forecast (Base Case)'!AQ187</f>
        <v>367.73270393095044</v>
      </c>
      <c r="M13" s="293">
        <f>'[3]Com Forecast (Base Case)'!AR187</f>
        <v>366.62950581915754</v>
      </c>
      <c r="N13" s="293">
        <f>'[3]Com Forecast (Base Case)'!AS187</f>
        <v>365.52961730170011</v>
      </c>
      <c r="O13" s="293">
        <f>'[3]Com Forecast (Base Case)'!AT187</f>
        <v>364.43302844979496</v>
      </c>
      <c r="P13" s="293">
        <f>'[3]Com Forecast (Base Case)'!AU187</f>
        <v>363.33972936444565</v>
      </c>
      <c r="Q13" s="293">
        <f>'[3]Com Forecast (Base Case)'!AV187</f>
        <v>362.24971017635227</v>
      </c>
      <c r="R13" s="293">
        <f>'[3]Com Forecast (Base Case)'!AW187</f>
        <v>361.16296104582324</v>
      </c>
      <c r="S13" s="293">
        <f>'[3]Com Forecast (Base Case)'!AX187</f>
        <v>360.0794721626857</v>
      </c>
      <c r="T13" s="293">
        <f>'[3]Com Forecast (Base Case)'!AY187</f>
        <v>358.99923374619766</v>
      </c>
      <c r="U13" s="293">
        <f>'[3]Com Forecast (Base Case)'!AZ187</f>
        <v>357.92223604495911</v>
      </c>
      <c r="V13" s="293">
        <f>'[3]Com Forecast (Base Case)'!BA187</f>
        <v>356.84846933682422</v>
      </c>
      <c r="W13" s="293">
        <f>'[3]Com Forecast (Base Case)'!BB187</f>
        <v>355.77792392881378</v>
      </c>
      <c r="X13" s="293">
        <f>'[3]Com Forecast (Base Case)'!BC187</f>
        <v>354.7105901570273</v>
      </c>
      <c r="Z13" s="167">
        <f t="shared" ref="Z13:Z30" si="2">X13</f>
        <v>354.7105901570273</v>
      </c>
    </row>
    <row r="14" spans="1:26">
      <c r="A14" s="23"/>
      <c r="B14" s="23" t="s">
        <v>778</v>
      </c>
      <c r="D14" s="23" t="s">
        <v>507</v>
      </c>
      <c r="E14" s="293">
        <f>'[3]Com Forecast (Base Case)'!AJ188</f>
        <v>188.47544043779439</v>
      </c>
      <c r="F14" s="293">
        <f>'[3]Com Forecast (Base Case)'!AK188</f>
        <v>187.91001411648102</v>
      </c>
      <c r="G14" s="293">
        <f>'[3]Com Forecast (Base Case)'!AL188</f>
        <v>187.34628407413157</v>
      </c>
      <c r="H14" s="293">
        <f>'[3]Com Forecast (Base Case)'!AM188</f>
        <v>186.78424522190917</v>
      </c>
      <c r="I14" s="293">
        <f>'[3]Com Forecast (Base Case)'!AN188</f>
        <v>186.22389248624347</v>
      </c>
      <c r="J14" s="293">
        <f>'[3]Com Forecast (Base Case)'!AO188</f>
        <v>185.66522080878471</v>
      </c>
      <c r="K14" s="293">
        <f>'[3]Com Forecast (Base Case)'!AP188</f>
        <v>185.10822514635836</v>
      </c>
      <c r="L14" s="293">
        <f>'[3]Com Forecast (Base Case)'!AQ188</f>
        <v>184.55290047091927</v>
      </c>
      <c r="M14" s="293">
        <f>'[3]Com Forecast (Base Case)'!AR188</f>
        <v>183.99924176950654</v>
      </c>
      <c r="N14" s="293">
        <f>'[3]Com Forecast (Base Case)'!AS188</f>
        <v>183.44724404419802</v>
      </c>
      <c r="O14" s="293">
        <f>'[3]Com Forecast (Base Case)'!AT188</f>
        <v>182.89690231206544</v>
      </c>
      <c r="P14" s="293">
        <f>'[3]Com Forecast (Base Case)'!AU188</f>
        <v>182.34821160512922</v>
      </c>
      <c r="Q14" s="293">
        <f>'[3]Com Forecast (Base Case)'!AV188</f>
        <v>181.80116697031383</v>
      </c>
      <c r="R14" s="293">
        <f>'[3]Com Forecast (Base Case)'!AW188</f>
        <v>181.25576346940292</v>
      </c>
      <c r="S14" s="293">
        <f>'[3]Com Forecast (Base Case)'!AX188</f>
        <v>180.7119961789947</v>
      </c>
      <c r="T14" s="293">
        <f>'[3]Com Forecast (Base Case)'!AY188</f>
        <v>180.16986019045771</v>
      </c>
      <c r="U14" s="293">
        <f>'[3]Com Forecast (Base Case)'!AZ188</f>
        <v>179.6293506098863</v>
      </c>
      <c r="V14" s="293">
        <f>'[3]Com Forecast (Base Case)'!BA188</f>
        <v>179.09046255805666</v>
      </c>
      <c r="W14" s="293">
        <f>'[3]Com Forecast (Base Case)'!BB188</f>
        <v>178.55319117038249</v>
      </c>
      <c r="X14" s="293">
        <f>'[3]Com Forecast (Base Case)'!BC188</f>
        <v>178.01753159687132</v>
      </c>
      <c r="Z14" s="167">
        <f t="shared" si="2"/>
        <v>178.01753159687132</v>
      </c>
    </row>
    <row r="15" spans="1:26">
      <c r="A15" s="23"/>
      <c r="B15" s="23" t="s">
        <v>778</v>
      </c>
      <c r="D15" s="23" t="s">
        <v>508</v>
      </c>
      <c r="E15" s="293">
        <f>'[3]Com Forecast (Base Case)'!AJ189</f>
        <v>181.91401348678073</v>
      </c>
      <c r="F15" s="293">
        <f>'[3]Com Forecast (Base Case)'!AK189</f>
        <v>181.36827144632042</v>
      </c>
      <c r="G15" s="293">
        <f>'[3]Com Forecast (Base Case)'!AL189</f>
        <v>180.82416663198146</v>
      </c>
      <c r="H15" s="293">
        <f>'[3]Com Forecast (Base Case)'!AM189</f>
        <v>180.28169413208551</v>
      </c>
      <c r="I15" s="293">
        <f>'[3]Com Forecast (Base Case)'!AN189</f>
        <v>179.74084904968925</v>
      </c>
      <c r="J15" s="293">
        <f>'[3]Com Forecast (Base Case)'!AO189</f>
        <v>179.20162650254019</v>
      </c>
      <c r="K15" s="293">
        <f>'[3]Com Forecast (Base Case)'!AP189</f>
        <v>178.66402162303257</v>
      </c>
      <c r="L15" s="293">
        <f>'[3]Com Forecast (Base Case)'!AQ189</f>
        <v>178.12802955816346</v>
      </c>
      <c r="M15" s="293">
        <f>'[3]Com Forecast (Base Case)'!AR189</f>
        <v>177.59364546948896</v>
      </c>
      <c r="N15" s="293">
        <f>'[3]Com Forecast (Base Case)'!AS189</f>
        <v>177.06086453308052</v>
      </c>
      <c r="O15" s="293">
        <f>'[3]Com Forecast (Base Case)'!AT189</f>
        <v>176.52968193948129</v>
      </c>
      <c r="P15" s="293">
        <f>'[3]Com Forecast (Base Case)'!AU189</f>
        <v>176.00009289366281</v>
      </c>
      <c r="Q15" s="293">
        <f>'[3]Com Forecast (Base Case)'!AV189</f>
        <v>175.47209261498182</v>
      </c>
      <c r="R15" s="293">
        <f>'[3]Com Forecast (Base Case)'!AW189</f>
        <v>174.94567633713689</v>
      </c>
      <c r="S15" s="293">
        <f>'[3]Com Forecast (Base Case)'!AX189</f>
        <v>174.42083930812549</v>
      </c>
      <c r="T15" s="293">
        <f>'[3]Com Forecast (Base Case)'!AY189</f>
        <v>173.8975767902011</v>
      </c>
      <c r="U15" s="293">
        <f>'[3]Com Forecast (Base Case)'!AZ189</f>
        <v>173.3758840598305</v>
      </c>
      <c r="V15" s="293">
        <f>'[3]Com Forecast (Base Case)'!BA189</f>
        <v>172.855756407651</v>
      </c>
      <c r="W15" s="293">
        <f>'[3]Com Forecast (Base Case)'!BB189</f>
        <v>172.33718913842804</v>
      </c>
      <c r="X15" s="293">
        <f>'[3]Com Forecast (Base Case)'!BC189</f>
        <v>171.82017757101278</v>
      </c>
      <c r="Z15" s="167">
        <f t="shared" si="2"/>
        <v>171.82017757101278</v>
      </c>
    </row>
    <row r="16" spans="1:26">
      <c r="A16" s="23"/>
      <c r="B16" s="23" t="s">
        <v>779</v>
      </c>
      <c r="D16" s="296" t="s">
        <v>780</v>
      </c>
      <c r="E16" s="293">
        <f>'[3]Com Forecast (Base Case)'!AJ190</f>
        <v>136.71143984114386</v>
      </c>
      <c r="F16" s="293">
        <f>'[3]Com Forecast (Base Case)'!AK190</f>
        <v>136.08256721787461</v>
      </c>
      <c r="G16" s="293">
        <f>'[3]Com Forecast (Base Case)'!AL190</f>
        <v>135.45658740867236</v>
      </c>
      <c r="H16" s="293">
        <f>'[3]Com Forecast (Base Case)'!AM190</f>
        <v>134.83348710659246</v>
      </c>
      <c r="I16" s="293">
        <f>'[3]Com Forecast (Base Case)'!AN190</f>
        <v>134.21325306590211</v>
      </c>
      <c r="J16" s="293">
        <f>'[3]Com Forecast (Base Case)'!AO190</f>
        <v>133.59587210179896</v>
      </c>
      <c r="K16" s="293">
        <f>'[3]Com Forecast (Base Case)'!AP190</f>
        <v>132.98133109013068</v>
      </c>
      <c r="L16" s="293">
        <f>'[3]Com Forecast (Base Case)'!AQ190</f>
        <v>132.36961696711606</v>
      </c>
      <c r="M16" s="293">
        <f>'[3]Com Forecast (Base Case)'!AR190</f>
        <v>131.76071672906733</v>
      </c>
      <c r="N16" s="293">
        <f>'[3]Com Forecast (Base Case)'!AS190</f>
        <v>131.15461743211361</v>
      </c>
      <c r="O16" s="293">
        <f>'[3]Com Forecast (Base Case)'!AT190</f>
        <v>130.55130619192587</v>
      </c>
      <c r="P16" s="293">
        <f>'[3]Com Forecast (Base Case)'!AU190</f>
        <v>129.95077018344301</v>
      </c>
      <c r="Q16" s="293">
        <f>'[3]Com Forecast (Base Case)'!AV190</f>
        <v>129.35299664059917</v>
      </c>
      <c r="R16" s="293">
        <f>'[3]Com Forecast (Base Case)'!AW190</f>
        <v>128.75797285605242</v>
      </c>
      <c r="S16" s="293">
        <f>'[3]Com Forecast (Base Case)'!AX190</f>
        <v>128.16568618091458</v>
      </c>
      <c r="T16" s="293">
        <f>'[3]Com Forecast (Base Case)'!AY190</f>
        <v>127.57612402448235</v>
      </c>
      <c r="U16" s="293">
        <f>'[3]Com Forecast (Base Case)'!AZ190</f>
        <v>126.98927385396973</v>
      </c>
      <c r="V16" s="293">
        <f>'[3]Com Forecast (Base Case)'!BA190</f>
        <v>126.40512319424148</v>
      </c>
      <c r="W16" s="293">
        <f>'[3]Com Forecast (Base Case)'!BB190</f>
        <v>125.82365962754795</v>
      </c>
      <c r="X16" s="293">
        <f>'[3]Com Forecast (Base Case)'!BC190</f>
        <v>125.24487079326124</v>
      </c>
      <c r="Z16" s="167">
        <f t="shared" si="2"/>
        <v>125.24487079326124</v>
      </c>
    </row>
    <row r="17" spans="1:26">
      <c r="A17" s="23"/>
      <c r="B17" s="23" t="s">
        <v>779</v>
      </c>
      <c r="D17" s="296" t="s">
        <v>514</v>
      </c>
      <c r="E17" s="293">
        <f>'[3]Com Forecast (Base Case)'!AJ191</f>
        <v>206.45895028589385</v>
      </c>
      <c r="F17" s="293">
        <f>'[3]Com Forecast (Base Case)'!AK191</f>
        <v>205.50923911457878</v>
      </c>
      <c r="G17" s="293">
        <f>'[3]Com Forecast (Base Case)'!AL191</f>
        <v>204.56389661465167</v>
      </c>
      <c r="H17" s="293">
        <f>'[3]Com Forecast (Base Case)'!AM191</f>
        <v>203.62290269022427</v>
      </c>
      <c r="I17" s="293">
        <f>'[3]Com Forecast (Base Case)'!AN191</f>
        <v>202.68623733784926</v>
      </c>
      <c r="J17" s="293">
        <f>'[3]Com Forecast (Base Case)'!AO191</f>
        <v>201.75388064609513</v>
      </c>
      <c r="K17" s="293">
        <f>'[3]Com Forecast (Base Case)'!AP191</f>
        <v>200.82581279512308</v>
      </c>
      <c r="L17" s="293">
        <f>'[3]Com Forecast (Base Case)'!AQ191</f>
        <v>199.9020140562655</v>
      </c>
      <c r="M17" s="293">
        <f>'[3]Com Forecast (Base Case)'!AR191</f>
        <v>198.98246479160662</v>
      </c>
      <c r="N17" s="293">
        <f>'[3]Com Forecast (Base Case)'!AS191</f>
        <v>198.06714545356527</v>
      </c>
      <c r="O17" s="293">
        <f>'[3]Com Forecast (Base Case)'!AT191</f>
        <v>197.15603658447887</v>
      </c>
      <c r="P17" s="293">
        <f>'[3]Com Forecast (Base Case)'!AU191</f>
        <v>196.24911881619025</v>
      </c>
      <c r="Q17" s="293">
        <f>'[3]Com Forecast (Base Case)'!AV191</f>
        <v>195.34637286963576</v>
      </c>
      <c r="R17" s="293">
        <f>'[3]Com Forecast (Base Case)'!AW191</f>
        <v>194.44777955443544</v>
      </c>
      <c r="S17" s="293">
        <f>'[3]Com Forecast (Base Case)'!AX191</f>
        <v>193.55331976848501</v>
      </c>
      <c r="T17" s="293">
        <f>'[3]Com Forecast (Base Case)'!AY191</f>
        <v>192.66297449754995</v>
      </c>
      <c r="U17" s="293">
        <f>'[3]Com Forecast (Base Case)'!AZ191</f>
        <v>191.77672481486121</v>
      </c>
      <c r="V17" s="293">
        <f>'[3]Com Forecast (Base Case)'!BA191</f>
        <v>190.89455188071284</v>
      </c>
      <c r="W17" s="293">
        <f>'[3]Com Forecast (Base Case)'!BB191</f>
        <v>190.01643694206157</v>
      </c>
      <c r="X17" s="293">
        <f>'[3]Com Forecast (Base Case)'!BC191</f>
        <v>189.14236133212808</v>
      </c>
      <c r="Z17" s="167">
        <f t="shared" si="2"/>
        <v>189.14236133212808</v>
      </c>
    </row>
    <row r="18" spans="1:26">
      <c r="A18" s="23"/>
      <c r="B18" s="23" t="s">
        <v>779</v>
      </c>
      <c r="D18" s="296" t="s">
        <v>515</v>
      </c>
      <c r="E18" s="293">
        <f>'[3]Com Forecast (Base Case)'!AJ192</f>
        <v>95.985256096199379</v>
      </c>
      <c r="F18" s="293">
        <f>'[3]Com Forecast (Base Case)'!AK192</f>
        <v>95.543723918156843</v>
      </c>
      <c r="G18" s="293">
        <f>'[3]Com Forecast (Base Case)'!AL192</f>
        <v>95.104222788133342</v>
      </c>
      <c r="H18" s="293">
        <f>'[3]Com Forecast (Base Case)'!AM192</f>
        <v>94.666743363307916</v>
      </c>
      <c r="I18" s="293">
        <f>'[3]Com Forecast (Base Case)'!AN192</f>
        <v>94.231276343836697</v>
      </c>
      <c r="J18" s="293">
        <f>'[3]Com Forecast (Base Case)'!AO192</f>
        <v>93.797812472655025</v>
      </c>
      <c r="K18" s="293">
        <f>'[3]Com Forecast (Base Case)'!AP192</f>
        <v>93.366342535280822</v>
      </c>
      <c r="L18" s="293">
        <f>'[3]Com Forecast (Base Case)'!AQ192</f>
        <v>92.936857359618514</v>
      </c>
      <c r="M18" s="293">
        <f>'[3]Com Forecast (Base Case)'!AR192</f>
        <v>92.509347815764286</v>
      </c>
      <c r="N18" s="293">
        <f>'[3]Com Forecast (Base Case)'!AS192</f>
        <v>92.08380481581176</v>
      </c>
      <c r="O18" s="293">
        <f>'[3]Com Forecast (Base Case)'!AT192</f>
        <v>91.660219313659027</v>
      </c>
      <c r="P18" s="293">
        <f>'[3]Com Forecast (Base Case)'!AU192</f>
        <v>91.238582304816191</v>
      </c>
      <c r="Q18" s="293">
        <f>'[3]Com Forecast (Base Case)'!AV192</f>
        <v>90.818884826214017</v>
      </c>
      <c r="R18" s="293">
        <f>'[3]Com Forecast (Base Case)'!AW192</f>
        <v>90.401117956013437</v>
      </c>
      <c r="S18" s="293">
        <f>'[3]Com Forecast (Base Case)'!AX192</f>
        <v>89.985272813415776</v>
      </c>
      <c r="T18" s="293">
        <f>'[3]Com Forecast (Base Case)'!AY192</f>
        <v>89.571340558474049</v>
      </c>
      <c r="U18" s="293">
        <f>'[3]Com Forecast (Base Case)'!AZ192</f>
        <v>89.159312391905061</v>
      </c>
      <c r="V18" s="293">
        <f>'[3]Com Forecast (Base Case)'!BA192</f>
        <v>88.749179554902298</v>
      </c>
      <c r="W18" s="293">
        <f>'[3]Com Forecast (Base Case)'!BB192</f>
        <v>88.340933328949745</v>
      </c>
      <c r="X18" s="293">
        <f>'[3]Com Forecast (Base Case)'!BC192</f>
        <v>87.934565035636581</v>
      </c>
      <c r="Z18" s="167">
        <f t="shared" si="2"/>
        <v>87.934565035636581</v>
      </c>
    </row>
    <row r="19" spans="1:26">
      <c r="A19" s="23"/>
      <c r="B19" s="23" t="s">
        <v>779</v>
      </c>
      <c r="D19" s="296" t="s">
        <v>516</v>
      </c>
      <c r="E19" s="293">
        <f>'[3]Com Forecast (Base Case)'!AJ193</f>
        <v>108.1865997421031</v>
      </c>
      <c r="F19" s="293">
        <f>'[3]Com Forecast (Base Case)'!AK193</f>
        <v>107.68894138328943</v>
      </c>
      <c r="G19" s="293">
        <f>'[3]Com Forecast (Base Case)'!AL193</f>
        <v>107.19357225292629</v>
      </c>
      <c r="H19" s="293">
        <f>'[3]Com Forecast (Base Case)'!AM193</f>
        <v>106.70048182056281</v>
      </c>
      <c r="I19" s="293">
        <f>'[3]Com Forecast (Base Case)'!AN193</f>
        <v>106.20965960418822</v>
      </c>
      <c r="J19" s="293">
        <f>'[3]Com Forecast (Base Case)'!AO193</f>
        <v>105.72109517000895</v>
      </c>
      <c r="K19" s="293">
        <f>'[3]Com Forecast (Base Case)'!AP193</f>
        <v>105.23477813222691</v>
      </c>
      <c r="L19" s="293">
        <f>'[3]Com Forecast (Base Case)'!AQ193</f>
        <v>104.75069815281866</v>
      </c>
      <c r="M19" s="293">
        <f>'[3]Com Forecast (Base Case)'!AR193</f>
        <v>104.26884494131568</v>
      </c>
      <c r="N19" s="293">
        <f>'[3]Com Forecast (Base Case)'!AS193</f>
        <v>103.78920825458562</v>
      </c>
      <c r="O19" s="293">
        <f>'[3]Com Forecast (Base Case)'!AT193</f>
        <v>103.31177789661453</v>
      </c>
      <c r="P19" s="293">
        <f>'[3]Com Forecast (Base Case)'!AU193</f>
        <v>102.83654371829009</v>
      </c>
      <c r="Q19" s="293">
        <f>'[3]Com Forecast (Base Case)'!AV193</f>
        <v>102.36349561718595</v>
      </c>
      <c r="R19" s="293">
        <f>'[3]Com Forecast (Base Case)'!AW193</f>
        <v>101.89262353734689</v>
      </c>
      <c r="S19" s="293">
        <f>'[3]Com Forecast (Base Case)'!AX193</f>
        <v>101.42391746907509</v>
      </c>
      <c r="T19" s="293">
        <f>'[3]Com Forecast (Base Case)'!AY193</f>
        <v>100.95736744871733</v>
      </c>
      <c r="U19" s="293">
        <f>'[3]Com Forecast (Base Case)'!AZ193</f>
        <v>100.49296355845323</v>
      </c>
      <c r="V19" s="293">
        <f>'[3]Com Forecast (Base Case)'!BA193</f>
        <v>100.03069592608433</v>
      </c>
      <c r="W19" s="293">
        <f>'[3]Com Forecast (Base Case)'!BB193</f>
        <v>99.570554724824362</v>
      </c>
      <c r="X19" s="293">
        <f>'[3]Com Forecast (Base Case)'!BC193</f>
        <v>99.11253017309015</v>
      </c>
      <c r="Z19" s="167">
        <f t="shared" si="2"/>
        <v>99.11253017309015</v>
      </c>
    </row>
    <row r="20" spans="1:26">
      <c r="A20" s="23"/>
      <c r="B20" s="23" t="s">
        <v>781</v>
      </c>
      <c r="D20" s="23" t="s">
        <v>295</v>
      </c>
      <c r="E20" s="293">
        <f>'[3]Com Forecast (Base Case)'!AJ194</f>
        <v>239.36299242066212</v>
      </c>
      <c r="F20" s="293">
        <f>'[3]Com Forecast (Base Case)'!AK194</f>
        <v>238.38160415173738</v>
      </c>
      <c r="G20" s="293">
        <f>'[3]Com Forecast (Base Case)'!AL194</f>
        <v>237.40423957471526</v>
      </c>
      <c r="H20" s="293">
        <f>'[3]Com Forecast (Base Case)'!AM194</f>
        <v>236.43088219245891</v>
      </c>
      <c r="I20" s="293">
        <f>'[3]Com Forecast (Base Case)'!AN194</f>
        <v>235.46151557546983</v>
      </c>
      <c r="J20" s="293">
        <f>'[3]Com Forecast (Base Case)'!AO194</f>
        <v>234.49612336161042</v>
      </c>
      <c r="K20" s="293">
        <f>'[3]Com Forecast (Base Case)'!AP194</f>
        <v>233.5346892558278</v>
      </c>
      <c r="L20" s="293">
        <f>'[3]Com Forecast (Base Case)'!AQ194</f>
        <v>232.57719702987887</v>
      </c>
      <c r="M20" s="293">
        <f>'[3]Com Forecast (Base Case)'!AR194</f>
        <v>231.62363052205637</v>
      </c>
      <c r="N20" s="293">
        <f>'[3]Com Forecast (Base Case)'!AS194</f>
        <v>230.673973636916</v>
      </c>
      <c r="O20" s="293">
        <f>'[3]Com Forecast (Base Case)'!AT194</f>
        <v>229.72821034500464</v>
      </c>
      <c r="P20" s="293">
        <f>'[3]Com Forecast (Base Case)'!AU194</f>
        <v>228.78632468259008</v>
      </c>
      <c r="Q20" s="293">
        <f>'[3]Com Forecast (Base Case)'!AV194</f>
        <v>227.84830075139149</v>
      </c>
      <c r="R20" s="293">
        <f>'[3]Com Forecast (Base Case)'!AW194</f>
        <v>226.91412271831075</v>
      </c>
      <c r="S20" s="293">
        <f>'[3]Com Forecast (Base Case)'!AX194</f>
        <v>225.9837748151657</v>
      </c>
      <c r="T20" s="293">
        <f>'[3]Com Forecast (Base Case)'!AY194</f>
        <v>225.05724133842347</v>
      </c>
      <c r="U20" s="293">
        <f>'[3]Com Forecast (Base Case)'!AZ194</f>
        <v>224.13450664893597</v>
      </c>
      <c r="V20" s="293">
        <f>'[3]Com Forecast (Base Case)'!BA194</f>
        <v>223.21555517167531</v>
      </c>
      <c r="W20" s="293">
        <f>'[3]Com Forecast (Base Case)'!BB194</f>
        <v>222.30037139547144</v>
      </c>
      <c r="X20" s="293">
        <f>'[3]Com Forecast (Base Case)'!BC194</f>
        <v>221.38893987275</v>
      </c>
      <c r="Z20" s="167">
        <f t="shared" si="2"/>
        <v>221.38893987275</v>
      </c>
    </row>
    <row r="21" spans="1:26">
      <c r="A21" s="23"/>
      <c r="B21" s="23" t="s">
        <v>782</v>
      </c>
      <c r="D21" s="23" t="s">
        <v>509</v>
      </c>
      <c r="E21" s="293">
        <f>'[3]Com Forecast (Base Case)'!AJ195</f>
        <v>121.22407206857557</v>
      </c>
      <c r="F21" s="293">
        <f>'[3]Com Forecast (Base Case)'!AK195</f>
        <v>120.72705337309441</v>
      </c>
      <c r="G21" s="293">
        <f>'[3]Com Forecast (Base Case)'!AL195</f>
        <v>120.23207245426471</v>
      </c>
      <c r="H21" s="293">
        <f>'[3]Com Forecast (Base Case)'!AM195</f>
        <v>119.73912095720225</v>
      </c>
      <c r="I21" s="293">
        <f>'[3]Com Forecast (Base Case)'!AN195</f>
        <v>119.24819056127768</v>
      </c>
      <c r="J21" s="293">
        <f>'[3]Com Forecast (Base Case)'!AO195</f>
        <v>118.75927297997644</v>
      </c>
      <c r="K21" s="293">
        <f>'[3]Com Forecast (Base Case)'!AP195</f>
        <v>118.27235996075855</v>
      </c>
      <c r="L21" s="293">
        <f>'[3]Com Forecast (Base Case)'!AQ195</f>
        <v>117.78744328491943</v>
      </c>
      <c r="M21" s="293">
        <f>'[3]Com Forecast (Base Case)'!AR195</f>
        <v>117.30451476745127</v>
      </c>
      <c r="N21" s="293">
        <f>'[3]Com Forecast (Base Case)'!AS195</f>
        <v>116.82356625690473</v>
      </c>
      <c r="O21" s="293">
        <f>'[3]Com Forecast (Base Case)'!AT195</f>
        <v>116.34458963525142</v>
      </c>
      <c r="P21" s="293">
        <f>'[3]Com Forecast (Base Case)'!AU195</f>
        <v>115.86757681774689</v>
      </c>
      <c r="Q21" s="293">
        <f>'[3]Com Forecast (Base Case)'!AV195</f>
        <v>115.39251975279414</v>
      </c>
      <c r="R21" s="293">
        <f>'[3]Com Forecast (Base Case)'!AW195</f>
        <v>114.9194104218077</v>
      </c>
      <c r="S21" s="293">
        <f>'[3]Com Forecast (Base Case)'!AX195</f>
        <v>114.44824083907827</v>
      </c>
      <c r="T21" s="293">
        <f>'[3]Com Forecast (Base Case)'!AY195</f>
        <v>113.97900305163806</v>
      </c>
      <c r="U21" s="293">
        <f>'[3]Com Forecast (Base Case)'!AZ195</f>
        <v>113.51168913912635</v>
      </c>
      <c r="V21" s="293">
        <f>'[3]Com Forecast (Base Case)'!BA195</f>
        <v>113.04629121365591</v>
      </c>
      <c r="W21" s="293">
        <f>'[3]Com Forecast (Base Case)'!BB195</f>
        <v>112.58280141967992</v>
      </c>
      <c r="X21" s="293">
        <f>'[3]Com Forecast (Base Case)'!BC195</f>
        <v>112.12121193385923</v>
      </c>
      <c r="Z21" s="167">
        <f t="shared" si="2"/>
        <v>112.12121193385923</v>
      </c>
    </row>
    <row r="22" spans="1:26">
      <c r="A22" s="23"/>
      <c r="B22" s="23" t="s">
        <v>783</v>
      </c>
      <c r="D22" s="23" t="s">
        <v>296</v>
      </c>
      <c r="E22" s="293">
        <f>'[3]Com Forecast (Base Case)'!AJ196</f>
        <v>440.50983144518506</v>
      </c>
      <c r="F22" s="293">
        <f>'[3]Com Forecast (Base Case)'!AK196</f>
        <v>438.8799450688378</v>
      </c>
      <c r="G22" s="293">
        <f>'[3]Com Forecast (Base Case)'!AL196</f>
        <v>437.2560892720831</v>
      </c>
      <c r="H22" s="293">
        <f>'[3]Com Forecast (Base Case)'!AM196</f>
        <v>435.63824174177637</v>
      </c>
      <c r="I22" s="293">
        <f>'[3]Com Forecast (Base Case)'!AN196</f>
        <v>434.02638024733182</v>
      </c>
      <c r="J22" s="293">
        <f>'[3]Com Forecast (Base Case)'!AO196</f>
        <v>432.42048264041665</v>
      </c>
      <c r="K22" s="293">
        <f>'[3]Com Forecast (Base Case)'!AP196</f>
        <v>430.82052685464714</v>
      </c>
      <c r="L22" s="293">
        <f>'[3]Com Forecast (Base Case)'!AQ196</f>
        <v>429.22649090528489</v>
      </c>
      <c r="M22" s="293">
        <f>'[3]Com Forecast (Base Case)'!AR196</f>
        <v>427.63835288893529</v>
      </c>
      <c r="N22" s="293">
        <f>'[3]Com Forecast (Base Case)'!AS196</f>
        <v>426.05609098324624</v>
      </c>
      <c r="O22" s="293">
        <f>'[3]Com Forecast (Base Case)'!AT196</f>
        <v>424.47968344660825</v>
      </c>
      <c r="P22" s="293">
        <f>'[3]Com Forecast (Base Case)'!AU196</f>
        <v>422.90910861785579</v>
      </c>
      <c r="Q22" s="293">
        <f>'[3]Com Forecast (Base Case)'!AV196</f>
        <v>421.34434491596966</v>
      </c>
      <c r="R22" s="293">
        <f>'[3]Com Forecast (Base Case)'!AW196</f>
        <v>419.78537083978057</v>
      </c>
      <c r="S22" s="293">
        <f>'[3]Com Forecast (Base Case)'!AX196</f>
        <v>418.23216496767338</v>
      </c>
      <c r="T22" s="293">
        <f>'[3]Com Forecast (Base Case)'!AY196</f>
        <v>416.68470595729298</v>
      </c>
      <c r="U22" s="293">
        <f>'[3]Com Forecast (Base Case)'!AZ196</f>
        <v>415.14297254525093</v>
      </c>
      <c r="V22" s="293">
        <f>'[3]Com Forecast (Base Case)'!BA196</f>
        <v>413.60694354683352</v>
      </c>
      <c r="W22" s="293">
        <f>'[3]Com Forecast (Base Case)'!BB196</f>
        <v>412.07659785571019</v>
      </c>
      <c r="X22" s="293">
        <f>'[3]Com Forecast (Base Case)'!BC196</f>
        <v>410.55191444364408</v>
      </c>
      <c r="Z22" s="167">
        <f t="shared" si="2"/>
        <v>410.55191444364408</v>
      </c>
    </row>
    <row r="23" spans="1:26">
      <c r="A23" s="23"/>
      <c r="B23" s="23" t="s">
        <v>784</v>
      </c>
      <c r="D23" s="23" t="s">
        <v>510</v>
      </c>
      <c r="E23" s="293">
        <f>'[3]Com Forecast (Base Case)'!AJ197</f>
        <v>53.317827002668416</v>
      </c>
      <c r="F23" s="293">
        <f>'[3]Com Forecast (Base Case)'!AK197</f>
        <v>52.837966559644393</v>
      </c>
      <c r="G23" s="293">
        <f>'[3]Com Forecast (Base Case)'!AL197</f>
        <v>52.362424860607589</v>
      </c>
      <c r="H23" s="293">
        <f>'[3]Com Forecast (Base Case)'!AM197</f>
        <v>51.891163036862125</v>
      </c>
      <c r="I23" s="293">
        <f>'[3]Com Forecast (Base Case)'!AN197</f>
        <v>51.424142569530368</v>
      </c>
      <c r="J23" s="293">
        <f>'[3]Com Forecast (Base Case)'!AO197</f>
        <v>50.961325286404588</v>
      </c>
      <c r="K23" s="293">
        <f>'[3]Com Forecast (Base Case)'!AP197</f>
        <v>50.502673358826947</v>
      </c>
      <c r="L23" s="293">
        <f>'[3]Com Forecast (Base Case)'!AQ197</f>
        <v>50.048149298597501</v>
      </c>
      <c r="M23" s="293">
        <f>'[3]Com Forecast (Base Case)'!AR197</f>
        <v>49.597715954910122</v>
      </c>
      <c r="N23" s="293">
        <f>'[3]Com Forecast (Base Case)'!AS197</f>
        <v>49.151336511315932</v>
      </c>
      <c r="O23" s="293">
        <f>'[3]Com Forecast (Base Case)'!AT197</f>
        <v>48.70897448271409</v>
      </c>
      <c r="P23" s="293">
        <f>'[3]Com Forecast (Base Case)'!AU197</f>
        <v>48.270593712369667</v>
      </c>
      <c r="Q23" s="293">
        <f>'[3]Com Forecast (Base Case)'!AV197</f>
        <v>47.83615836895833</v>
      </c>
      <c r="R23" s="293">
        <f>'[3]Com Forecast (Base Case)'!AW197</f>
        <v>47.405632943637713</v>
      </c>
      <c r="S23" s="293">
        <f>'[3]Com Forecast (Base Case)'!AX197</f>
        <v>46.97898224714497</v>
      </c>
      <c r="T23" s="293">
        <f>'[3]Com Forecast (Base Case)'!AY197</f>
        <v>46.556171406920669</v>
      </c>
      <c r="U23" s="293">
        <f>'[3]Com Forecast (Base Case)'!AZ197</f>
        <v>46.137165864258385</v>
      </c>
      <c r="V23" s="293">
        <f>'[3]Com Forecast (Base Case)'!BA197</f>
        <v>45.721931371480061</v>
      </c>
      <c r="W23" s="293">
        <f>'[3]Com Forecast (Base Case)'!BB197</f>
        <v>45.31043398913674</v>
      </c>
      <c r="X23" s="293">
        <f>'[3]Com Forecast (Base Case)'!BC197</f>
        <v>44.902640083234509</v>
      </c>
      <c r="Z23" s="167">
        <f t="shared" si="2"/>
        <v>44.902640083234509</v>
      </c>
    </row>
    <row r="24" spans="1:26">
      <c r="A24" s="23"/>
      <c r="B24" s="23" t="s">
        <v>785</v>
      </c>
      <c r="D24" s="23" t="s">
        <v>511</v>
      </c>
      <c r="E24" s="293">
        <f>'[3]Com Forecast (Base Case)'!AJ198</f>
        <v>22.322521984363959</v>
      </c>
      <c r="F24" s="293">
        <f>'[3]Com Forecast (Base Case)'!AK198</f>
        <v>22.21715968059776</v>
      </c>
      <c r="G24" s="293">
        <f>'[3]Com Forecast (Base Case)'!AL198</f>
        <v>22.11229468690534</v>
      </c>
      <c r="H24" s="293">
        <f>'[3]Com Forecast (Base Case)'!AM198</f>
        <v>22.00792465598315</v>
      </c>
      <c r="I24" s="293">
        <f>'[3]Com Forecast (Base Case)'!AN198</f>
        <v>21.904047251606912</v>
      </c>
      <c r="J24" s="293">
        <f>'[3]Com Forecast (Base Case)'!AO198</f>
        <v>21.800660148579325</v>
      </c>
      <c r="K24" s="293">
        <f>'[3]Com Forecast (Base Case)'!AP198</f>
        <v>21.697761032678034</v>
      </c>
      <c r="L24" s="293">
        <f>'[3]Com Forecast (Base Case)'!AQ198</f>
        <v>21.595347600603795</v>
      </c>
      <c r="M24" s="293">
        <f>'[3]Com Forecast (Base Case)'!AR198</f>
        <v>21.49341755992895</v>
      </c>
      <c r="N24" s="293">
        <f>'[3]Com Forecast (Base Case)'!AS198</f>
        <v>21.391968629046083</v>
      </c>
      <c r="O24" s="293">
        <f>'[3]Com Forecast (Base Case)'!AT198</f>
        <v>21.290998537116984</v>
      </c>
      <c r="P24" s="293">
        <f>'[3]Com Forecast (Base Case)'!AU198</f>
        <v>21.190505024021796</v>
      </c>
      <c r="Q24" s="293">
        <f>'[3]Com Forecast (Base Case)'!AV198</f>
        <v>21.090485840308418</v>
      </c>
      <c r="R24" s="293">
        <f>'[3]Com Forecast (Base Case)'!AW198</f>
        <v>20.99093874714216</v>
      </c>
      <c r="S24" s="293">
        <f>'[3]Com Forecast (Base Case)'!AX198</f>
        <v>20.891861516255652</v>
      </c>
      <c r="T24" s="293">
        <f>'[3]Com Forecast (Base Case)'!AY198</f>
        <v>20.793251929898926</v>
      </c>
      <c r="U24" s="293">
        <f>'[3]Com Forecast (Base Case)'!AZ198</f>
        <v>20.695107780789801</v>
      </c>
      <c r="V24" s="293">
        <f>'[3]Com Forecast (Base Case)'!BA198</f>
        <v>20.597426872064474</v>
      </c>
      <c r="W24" s="293">
        <f>'[3]Com Forecast (Base Case)'!BB198</f>
        <v>20.500207017228334</v>
      </c>
      <c r="X24" s="293">
        <f>'[3]Com Forecast (Base Case)'!BC198</f>
        <v>20.403446040107013</v>
      </c>
      <c r="Z24" s="167">
        <f t="shared" si="2"/>
        <v>20.403446040107013</v>
      </c>
    </row>
    <row r="25" spans="1:26">
      <c r="A25" s="23"/>
      <c r="B25" s="23" t="s">
        <v>786</v>
      </c>
      <c r="D25" s="23" t="s">
        <v>293</v>
      </c>
      <c r="E25" s="293">
        <f>'[3]Com Forecast (Base Case)'!AJ199</f>
        <v>51.164787677410985</v>
      </c>
      <c r="F25" s="293">
        <f>'[3]Com Forecast (Base Case)'!AK199</f>
        <v>50.923289879573609</v>
      </c>
      <c r="G25" s="293">
        <f>'[3]Com Forecast (Base Case)'!AL199</f>
        <v>50.682931951342027</v>
      </c>
      <c r="H25" s="293">
        <f>'[3]Com Forecast (Base Case)'!AM199</f>
        <v>50.4437085125317</v>
      </c>
      <c r="I25" s="293">
        <f>'[3]Com Forecast (Base Case)'!AN199</f>
        <v>50.20561420835255</v>
      </c>
      <c r="J25" s="293">
        <f>'[3]Com Forecast (Base Case)'!AO199</f>
        <v>49.968643709289125</v>
      </c>
      <c r="K25" s="293">
        <f>'[3]Com Forecast (Base Case)'!AP199</f>
        <v>49.732791710981289</v>
      </c>
      <c r="L25" s="293">
        <f>'[3]Com Forecast (Base Case)'!AQ199</f>
        <v>49.498052934105452</v>
      </c>
      <c r="M25" s="293">
        <f>'[3]Com Forecast (Base Case)'!AR199</f>
        <v>49.264422124256484</v>
      </c>
      <c r="N25" s="293">
        <f>'[3]Com Forecast (Base Case)'!AS199</f>
        <v>49.031894051830001</v>
      </c>
      <c r="O25" s="293">
        <f>'[3]Com Forecast (Base Case)'!AT199</f>
        <v>48.800463511905356</v>
      </c>
      <c r="P25" s="293">
        <f>'[3]Com Forecast (Base Case)'!AU199</f>
        <v>48.570125324129165</v>
      </c>
      <c r="Q25" s="293">
        <f>'[3]Com Forecast (Base Case)'!AV199</f>
        <v>48.340874332599277</v>
      </c>
      <c r="R25" s="293">
        <f>'[3]Com Forecast (Base Case)'!AW199</f>
        <v>48.112705405749416</v>
      </c>
      <c r="S25" s="293">
        <f>'[3]Com Forecast (Base Case)'!AX199</f>
        <v>47.88561343623428</v>
      </c>
      <c r="T25" s="293">
        <f>'[3]Com Forecast (Base Case)'!AY199</f>
        <v>47.659593340815256</v>
      </c>
      <c r="U25" s="293">
        <f>'[3]Com Forecast (Base Case)'!AZ199</f>
        <v>47.434640060246608</v>
      </c>
      <c r="V25" s="293">
        <f>'[3]Com Forecast (Base Case)'!BA199</f>
        <v>47.210748559162248</v>
      </c>
      <c r="W25" s="293">
        <f>'[3]Com Forecast (Base Case)'!BB199</f>
        <v>46.987913825963005</v>
      </c>
      <c r="X25" s="293">
        <f>'[3]Com Forecast (Base Case)'!BC199</f>
        <v>46.766130872704466</v>
      </c>
      <c r="Z25" s="167">
        <f t="shared" si="2"/>
        <v>46.766130872704466</v>
      </c>
    </row>
    <row r="26" spans="1:26">
      <c r="A26" s="23"/>
      <c r="B26" s="23" t="s">
        <v>787</v>
      </c>
      <c r="D26" s="23" t="s">
        <v>289</v>
      </c>
      <c r="E26" s="293">
        <f>'[3]Com Forecast (Base Case)'!AJ200</f>
        <v>168.78808760464642</v>
      </c>
      <c r="F26" s="293">
        <f>'[3]Com Forecast (Base Case)'!AK200</f>
        <v>168.38299619439525</v>
      </c>
      <c r="G26" s="293">
        <f>'[3]Com Forecast (Base Case)'!AL200</f>
        <v>167.97887700352871</v>
      </c>
      <c r="H26" s="293">
        <f>'[3]Com Forecast (Base Case)'!AM200</f>
        <v>167.57572769872027</v>
      </c>
      <c r="I26" s="293">
        <f>'[3]Com Forecast (Base Case)'!AN200</f>
        <v>167.17354595224336</v>
      </c>
      <c r="J26" s="293">
        <f>'[3]Com Forecast (Base Case)'!AO200</f>
        <v>166.77232944195796</v>
      </c>
      <c r="K26" s="293">
        <f>'[3]Com Forecast (Base Case)'!AP200</f>
        <v>166.37207585129727</v>
      </c>
      <c r="L26" s="293">
        <f>'[3]Com Forecast (Base Case)'!AQ200</f>
        <v>165.97278286925416</v>
      </c>
      <c r="M26" s="293">
        <f>'[3]Com Forecast (Base Case)'!AR200</f>
        <v>165.57444819036797</v>
      </c>
      <c r="N26" s="293">
        <f>'[3]Com Forecast (Base Case)'!AS200</f>
        <v>165.17706951471109</v>
      </c>
      <c r="O26" s="293">
        <f>'[3]Com Forecast (Base Case)'!AT200</f>
        <v>164.7806445478758</v>
      </c>
      <c r="P26" s="293">
        <f>'[3]Com Forecast (Base Case)'!AU200</f>
        <v>164.3851710009609</v>
      </c>
      <c r="Q26" s="293">
        <f>'[3]Com Forecast (Base Case)'!AV200</f>
        <v>163.99064659055861</v>
      </c>
      <c r="R26" s="293">
        <f>'[3]Com Forecast (Base Case)'!AW200</f>
        <v>163.59706903874127</v>
      </c>
      <c r="S26" s="293">
        <f>'[3]Com Forecast (Base Case)'!AX200</f>
        <v>163.20443607304827</v>
      </c>
      <c r="T26" s="293">
        <f>'[3]Com Forecast (Base Case)'!AY200</f>
        <v>162.81274542647299</v>
      </c>
      <c r="U26" s="293">
        <f>'[3]Com Forecast (Base Case)'!AZ200</f>
        <v>162.42199483744946</v>
      </c>
      <c r="V26" s="293">
        <f>'[3]Com Forecast (Base Case)'!BA200</f>
        <v>162.03218204983961</v>
      </c>
      <c r="W26" s="293">
        <f>'[3]Com Forecast (Base Case)'!BB200</f>
        <v>161.64330481291998</v>
      </c>
      <c r="X26" s="293">
        <f>'[3]Com Forecast (Base Case)'!BC200</f>
        <v>161.255360881369</v>
      </c>
      <c r="Z26" s="167">
        <f t="shared" si="2"/>
        <v>161.255360881369</v>
      </c>
    </row>
    <row r="27" spans="1:26">
      <c r="A27" s="23"/>
      <c r="B27" s="23" t="s">
        <v>788</v>
      </c>
      <c r="D27" s="23" t="s">
        <v>512</v>
      </c>
      <c r="E27" s="293">
        <f>'[3]Com Forecast (Base Case)'!AJ201</f>
        <v>104.11941817271068</v>
      </c>
      <c r="F27" s="293">
        <f>'[3]Com Forecast (Base Case)'!AK201</f>
        <v>103.90076739454798</v>
      </c>
      <c r="G27" s="293">
        <f>'[3]Com Forecast (Base Case)'!AL201</f>
        <v>103.68257578301944</v>
      </c>
      <c r="H27" s="293">
        <f>'[3]Com Forecast (Base Case)'!AM201</f>
        <v>103.46484237387509</v>
      </c>
      <c r="I27" s="293">
        <f>'[3]Com Forecast (Base Case)'!AN201</f>
        <v>103.24756620488995</v>
      </c>
      <c r="J27" s="293">
        <f>'[3]Com Forecast (Base Case)'!AO201</f>
        <v>103.03074631585969</v>
      </c>
      <c r="K27" s="293">
        <f>'[3]Com Forecast (Base Case)'!AP201</f>
        <v>102.81438174859639</v>
      </c>
      <c r="L27" s="293">
        <f>'[3]Com Forecast (Base Case)'!AQ201</f>
        <v>102.59847154692433</v>
      </c>
      <c r="M27" s="293">
        <f>'[3]Com Forecast (Base Case)'!AR201</f>
        <v>102.38301475667581</v>
      </c>
      <c r="N27" s="293">
        <f>'[3]Com Forecast (Base Case)'!AS201</f>
        <v>102.16801042568679</v>
      </c>
      <c r="O27" s="293">
        <f>'[3]Com Forecast (Base Case)'!AT201</f>
        <v>101.95345760379283</v>
      </c>
      <c r="P27" s="293">
        <f>'[3]Com Forecast (Base Case)'!AU201</f>
        <v>101.73935534282487</v>
      </c>
      <c r="Q27" s="293">
        <f>'[3]Com Forecast (Base Case)'!AV201</f>
        <v>101.52570269660494</v>
      </c>
      <c r="R27" s="293">
        <f>'[3]Com Forecast (Base Case)'!AW201</f>
        <v>101.31249872094207</v>
      </c>
      <c r="S27" s="293">
        <f>'[3]Com Forecast (Base Case)'!AX201</f>
        <v>101.09974247362808</v>
      </c>
      <c r="T27" s="293">
        <f>'[3]Com Forecast (Base Case)'!AY201</f>
        <v>100.88743301443347</v>
      </c>
      <c r="U27" s="293">
        <f>'[3]Com Forecast (Base Case)'!AZ201</f>
        <v>100.67556940510318</v>
      </c>
      <c r="V27" s="293">
        <f>'[3]Com Forecast (Base Case)'!BA201</f>
        <v>100.46415070935244</v>
      </c>
      <c r="W27" s="293">
        <f>'[3]Com Forecast (Base Case)'!BB201</f>
        <v>100.25317599286281</v>
      </c>
      <c r="X27" s="293">
        <f>'[3]Com Forecast (Base Case)'!BC201</f>
        <v>100.0426443232778</v>
      </c>
      <c r="Z27" s="167">
        <f t="shared" si="2"/>
        <v>100.0426443232778</v>
      </c>
    </row>
    <row r="28" spans="1:26">
      <c r="A28" s="23"/>
      <c r="B28" s="23" t="s">
        <v>789</v>
      </c>
      <c r="D28" s="296" t="s">
        <v>292</v>
      </c>
      <c r="E28" s="293">
        <f>'[3]Com Forecast (Base Case)'!AJ202</f>
        <v>127.79010026960056</v>
      </c>
      <c r="F28" s="293">
        <f>'[3]Com Forecast (Base Case)'!AK202</f>
        <v>127.48340402895352</v>
      </c>
      <c r="G28" s="293">
        <f>'[3]Com Forecast (Base Case)'!AL202</f>
        <v>127.17744385928404</v>
      </c>
      <c r="H28" s="293">
        <f>'[3]Com Forecast (Base Case)'!AM202</f>
        <v>126.87221799402175</v>
      </c>
      <c r="I28" s="293">
        <f>'[3]Com Forecast (Base Case)'!AN202</f>
        <v>126.56772467083609</v>
      </c>
      <c r="J28" s="293">
        <f>'[3]Com Forecast (Base Case)'!AO202</f>
        <v>126.26396213162609</v>
      </c>
      <c r="K28" s="293">
        <f>'[3]Com Forecast (Base Case)'!AP202</f>
        <v>125.9609286225102</v>
      </c>
      <c r="L28" s="293">
        <f>'[3]Com Forecast (Base Case)'!AQ202</f>
        <v>125.65862239381617</v>
      </c>
      <c r="M28" s="293">
        <f>'[3]Com Forecast (Base Case)'!AR202</f>
        <v>125.35704170007101</v>
      </c>
      <c r="N28" s="293">
        <f>'[3]Com Forecast (Base Case)'!AS202</f>
        <v>125.05618479999086</v>
      </c>
      <c r="O28" s="293">
        <f>'[3]Com Forecast (Base Case)'!AT202</f>
        <v>124.75604995647087</v>
      </c>
      <c r="P28" s="293">
        <f>'[3]Com Forecast (Base Case)'!AU202</f>
        <v>124.45663543657534</v>
      </c>
      <c r="Q28" s="293">
        <f>'[3]Com Forecast (Base Case)'!AV202</f>
        <v>124.15793951152757</v>
      </c>
      <c r="R28" s="293">
        <f>'[3]Com Forecast (Base Case)'!AW202</f>
        <v>123.85996045669991</v>
      </c>
      <c r="S28" s="293">
        <f>'[3]Com Forecast (Base Case)'!AX202</f>
        <v>123.56269655160385</v>
      </c>
      <c r="T28" s="293">
        <f>'[3]Com Forecast (Base Case)'!AY202</f>
        <v>123.26614607988</v>
      </c>
      <c r="U28" s="293">
        <f>'[3]Com Forecast (Base Case)'!AZ202</f>
        <v>122.9703073292883</v>
      </c>
      <c r="V28" s="293">
        <f>'[3]Com Forecast (Base Case)'!BA202</f>
        <v>122.67517859169801</v>
      </c>
      <c r="W28" s="293">
        <f>'[3]Com Forecast (Base Case)'!BB202</f>
        <v>122.38075816307796</v>
      </c>
      <c r="X28" s="293">
        <f>'[3]Com Forecast (Base Case)'!BC202</f>
        <v>122.08704434348657</v>
      </c>
      <c r="Z28" s="167">
        <f t="shared" si="2"/>
        <v>122.08704434348657</v>
      </c>
    </row>
    <row r="29" spans="1:26">
      <c r="A29" s="23"/>
      <c r="B29" s="23" t="s">
        <v>790</v>
      </c>
      <c r="D29" s="23" t="s">
        <v>287</v>
      </c>
      <c r="E29" s="293">
        <f>'[3]Com Forecast (Base Case)'!AJ203</f>
        <v>373.5607451108765</v>
      </c>
      <c r="F29" s="293">
        <f>'[3]Com Forecast (Base Case)'!AK203</f>
        <v>371.88470256781238</v>
      </c>
      <c r="G29" s="293">
        <f>'[3]Com Forecast (Base Case)'!AL203</f>
        <v>370.21617986895814</v>
      </c>
      <c r="H29" s="293">
        <f>'[3]Com Forecast (Base Case)'!AM203</f>
        <v>368.55514327527942</v>
      </c>
      <c r="I29" s="293">
        <f>'[3]Com Forecast (Base Case)'!AN203</f>
        <v>366.90155919911763</v>
      </c>
      <c r="J29" s="293">
        <f>'[3]Com Forecast (Base Case)'!AO203</f>
        <v>365.25539420351095</v>
      </c>
      <c r="K29" s="293">
        <f>'[3]Com Forecast (Base Case)'!AP203</f>
        <v>363.61661500151791</v>
      </c>
      <c r="L29" s="293">
        <f>'[3]Com Forecast (Base Case)'!AQ203</f>
        <v>361.9851884555444</v>
      </c>
      <c r="M29" s="293">
        <f>'[3]Com Forecast (Base Case)'!AR203</f>
        <v>360.36108157667388</v>
      </c>
      <c r="N29" s="293">
        <f>'[3]Com Forecast (Base Case)'!AS203</f>
        <v>358.74426152399991</v>
      </c>
      <c r="O29" s="293">
        <f>'[3]Com Forecast (Base Case)'!AT203</f>
        <v>357.13469560396226</v>
      </c>
      <c r="P29" s="293">
        <f>'[3]Com Forecast (Base Case)'!AU203</f>
        <v>355.53235126968582</v>
      </c>
      <c r="Q29" s="293">
        <f>'[3]Com Forecast (Base Case)'!AV203</f>
        <v>353.93719612032248</v>
      </c>
      <c r="R29" s="293">
        <f>'[3]Com Forecast (Base Case)'!AW203</f>
        <v>352.34919790039606</v>
      </c>
      <c r="S29" s="293">
        <f>'[3]Com Forecast (Base Case)'!AX203</f>
        <v>350.76832449914963</v>
      </c>
      <c r="T29" s="293">
        <f>'[3]Com Forecast (Base Case)'!AY203</f>
        <v>349.19454394989674</v>
      </c>
      <c r="U29" s="293">
        <f>'[3]Com Forecast (Base Case)'!AZ203</f>
        <v>347.62782442937493</v>
      </c>
      <c r="V29" s="293">
        <f>'[3]Com Forecast (Base Case)'!BA203</f>
        <v>346.06813425710186</v>
      </c>
      <c r="W29" s="293">
        <f>'[3]Com Forecast (Base Case)'!BB203</f>
        <v>344.51544189473492</v>
      </c>
      <c r="X29" s="293">
        <f>'[3]Com Forecast (Base Case)'!BC203</f>
        <v>342.9697159454339</v>
      </c>
      <c r="Z29" s="167">
        <f t="shared" si="2"/>
        <v>342.9697159454339</v>
      </c>
    </row>
    <row r="30" spans="1:26">
      <c r="A30" s="23"/>
      <c r="B30" s="23" t="s">
        <v>791</v>
      </c>
      <c r="D30" s="23" t="s">
        <v>291</v>
      </c>
      <c r="E30" s="293">
        <f>'[3]Com Forecast (Base Case)'!AJ204</f>
        <v>337.71292763818877</v>
      </c>
      <c r="F30" s="293">
        <f>'[3]Com Forecast (Base Case)'!AK204</f>
        <v>334.67351128944512</v>
      </c>
      <c r="G30" s="293">
        <f>'[3]Com Forecast (Base Case)'!AL204</f>
        <v>331.66144968784005</v>
      </c>
      <c r="H30" s="293">
        <f>'[3]Com Forecast (Base Case)'!AM204</f>
        <v>328.67649664064959</v>
      </c>
      <c r="I30" s="293">
        <f>'[3]Com Forecast (Base Case)'!AN204</f>
        <v>325.71840817088366</v>
      </c>
      <c r="J30" s="293">
        <f>'[3]Com Forecast (Base Case)'!AO204</f>
        <v>322.78694249734565</v>
      </c>
      <c r="K30" s="293">
        <f>'[3]Com Forecast (Base Case)'!AP204</f>
        <v>319.88186001486957</v>
      </c>
      <c r="L30" s="293">
        <f>'[3]Com Forecast (Base Case)'!AQ204</f>
        <v>317.00292327473574</v>
      </c>
      <c r="M30" s="293">
        <f>'[3]Com Forecast (Base Case)'!AR204</f>
        <v>314.14989696526322</v>
      </c>
      <c r="N30" s="293">
        <f>'[3]Com Forecast (Base Case)'!AS204</f>
        <v>311.32254789257576</v>
      </c>
      <c r="O30" s="293">
        <f>'[3]Com Forecast (Base Case)'!AT204</f>
        <v>308.52064496154259</v>
      </c>
      <c r="P30" s="293">
        <f>'[3]Com Forecast (Base Case)'!AU204</f>
        <v>305.74395915688871</v>
      </c>
      <c r="Q30" s="293">
        <f>'[3]Com Forecast (Base Case)'!AV204</f>
        <v>302.9922635244767</v>
      </c>
      <c r="R30" s="293">
        <f>'[3]Com Forecast (Base Case)'!AW204</f>
        <v>300.2653331527564</v>
      </c>
      <c r="S30" s="293">
        <f>'[3]Com Forecast (Base Case)'!AX204</f>
        <v>297.56294515438162</v>
      </c>
      <c r="T30" s="293">
        <f>'[3]Com Forecast (Base Case)'!AY204</f>
        <v>294.88487864799214</v>
      </c>
      <c r="U30" s="293">
        <f>'[3]Com Forecast (Base Case)'!AZ204</f>
        <v>292.23091474016024</v>
      </c>
      <c r="V30" s="293">
        <f>'[3]Com Forecast (Base Case)'!BA204</f>
        <v>289.60083650749874</v>
      </c>
      <c r="W30" s="293">
        <f>'[3]Com Forecast (Base Case)'!BB204</f>
        <v>286.9944289789313</v>
      </c>
      <c r="X30" s="293">
        <f>'[3]Com Forecast (Base Case)'!BC204</f>
        <v>284.41147911812084</v>
      </c>
      <c r="Z30" s="167">
        <f t="shared" si="2"/>
        <v>284.41147911812084</v>
      </c>
    </row>
    <row r="31" spans="1:26">
      <c r="A31" s="23"/>
      <c r="B31" s="299"/>
      <c r="C31" s="23"/>
      <c r="D31" s="23"/>
      <c r="E31" s="84">
        <f>SUM(E13:E30)</f>
        <v>3333.1536109541344</v>
      </c>
      <c r="F31" s="84">
        <f t="shared" ref="F31:X31" si="3">SUM(F13:F30)</f>
        <v>3318.8171112556624</v>
      </c>
      <c r="G31" s="84">
        <f t="shared" si="3"/>
        <v>3304.5539967817563</v>
      </c>
      <c r="H31" s="84">
        <f t="shared" si="3"/>
        <v>3290.3638153587272</v>
      </c>
      <c r="I31" s="84">
        <f t="shared" si="3"/>
        <v>3276.2461180680993</v>
      </c>
      <c r="J31" s="84">
        <f t="shared" si="3"/>
        <v>3262.2004592206044</v>
      </c>
      <c r="K31" s="84">
        <f t="shared" si="3"/>
        <v>3248.2263963304013</v>
      </c>
      <c r="L31" s="84">
        <f t="shared" si="3"/>
        <v>3234.3234900895168</v>
      </c>
      <c r="M31" s="84">
        <f t="shared" si="3"/>
        <v>3220.4913043424967</v>
      </c>
      <c r="N31" s="84">
        <f t="shared" si="3"/>
        <v>3206.7294060612776</v>
      </c>
      <c r="O31" s="84">
        <f t="shared" si="3"/>
        <v>3193.0373653202655</v>
      </c>
      <c r="P31" s="84">
        <f t="shared" si="3"/>
        <v>3179.4147552716254</v>
      </c>
      <c r="Q31" s="84">
        <f t="shared" si="3"/>
        <v>3165.8611521207949</v>
      </c>
      <c r="R31" s="84">
        <f t="shared" si="3"/>
        <v>3152.3761351021753</v>
      </c>
      <c r="S31" s="84">
        <f t="shared" si="3"/>
        <v>3138.9592864550596</v>
      </c>
      <c r="T31" s="84">
        <f t="shared" si="3"/>
        <v>3125.6101913997445</v>
      </c>
      <c r="U31" s="84">
        <f t="shared" si="3"/>
        <v>3112.3284381138492</v>
      </c>
      <c r="V31" s="84">
        <f t="shared" si="3"/>
        <v>3099.1136177088351</v>
      </c>
      <c r="W31" s="84">
        <f t="shared" si="3"/>
        <v>3085.9653242067252</v>
      </c>
      <c r="X31" s="84">
        <f t="shared" si="3"/>
        <v>3072.8831545170151</v>
      </c>
      <c r="Z31" s="167">
        <f>X31</f>
        <v>3072.8831545170151</v>
      </c>
    </row>
    <row r="34" spans="1:26" ht="15">
      <c r="A34" s="111" t="s">
        <v>203</v>
      </c>
      <c r="B34" s="111"/>
      <c r="C34" s="111"/>
      <c r="D34" s="23" t="s">
        <v>204</v>
      </c>
      <c r="Y34" s="23"/>
      <c r="Z34" s="23"/>
    </row>
    <row r="35" spans="1:26" ht="15">
      <c r="A35" s="90" t="s">
        <v>205</v>
      </c>
      <c r="B35" s="90" t="s">
        <v>206</v>
      </c>
      <c r="C35" s="90" t="s">
        <v>207</v>
      </c>
      <c r="D35" s="90" t="str">
        <f>$C$8</f>
        <v>Lighting Controls Interior-NR</v>
      </c>
      <c r="E35" s="73">
        <f t="shared" ref="E35:X35" si="4">E11</f>
        <v>2016</v>
      </c>
      <c r="F35" s="73">
        <f t="shared" si="4"/>
        <v>2017</v>
      </c>
      <c r="G35" s="73">
        <f t="shared" si="4"/>
        <v>2018</v>
      </c>
      <c r="H35" s="73">
        <f t="shared" si="4"/>
        <v>2019</v>
      </c>
      <c r="I35" s="73">
        <f t="shared" si="4"/>
        <v>2020</v>
      </c>
      <c r="J35" s="73">
        <f t="shared" si="4"/>
        <v>2021</v>
      </c>
      <c r="K35" s="73">
        <f t="shared" si="4"/>
        <v>2022</v>
      </c>
      <c r="L35" s="73">
        <f t="shared" si="4"/>
        <v>2023</v>
      </c>
      <c r="M35" s="73">
        <f t="shared" si="4"/>
        <v>2024</v>
      </c>
      <c r="N35" s="73">
        <f t="shared" si="4"/>
        <v>2025</v>
      </c>
      <c r="O35" s="73">
        <f t="shared" si="4"/>
        <v>2026</v>
      </c>
      <c r="P35" s="73">
        <f t="shared" si="4"/>
        <v>2027</v>
      </c>
      <c r="Q35" s="73">
        <f t="shared" si="4"/>
        <v>2028</v>
      </c>
      <c r="R35" s="73">
        <f t="shared" si="4"/>
        <v>2029</v>
      </c>
      <c r="S35" s="73">
        <f t="shared" si="4"/>
        <v>2030</v>
      </c>
      <c r="T35" s="73">
        <f t="shared" si="4"/>
        <v>2031</v>
      </c>
      <c r="U35" s="73">
        <f t="shared" si="4"/>
        <v>2032</v>
      </c>
      <c r="V35" s="73">
        <f t="shared" si="4"/>
        <v>2033</v>
      </c>
      <c r="W35" s="73">
        <f t="shared" si="4"/>
        <v>2034</v>
      </c>
      <c r="X35" s="73">
        <f t="shared" si="4"/>
        <v>2035</v>
      </c>
      <c r="Y35" s="80" t="s">
        <v>80</v>
      </c>
      <c r="Z35" s="80" t="s">
        <v>202</v>
      </c>
    </row>
    <row r="36" spans="1:26" ht="15">
      <c r="A36" s="315">
        <f>VLOOKUP("Applic",LookupNew,MATCH(D36,SavingsNew!$C$6:$U$6,0),FALSE)</f>
        <v>0.50527001127628812</v>
      </c>
      <c r="B36" s="315">
        <f>VLOOKUP("Sats",LookupNew,MATCH(D36,SavingsNew!$C$6:$U$6,0),FALSE)</f>
        <v>0.75729180816890651</v>
      </c>
      <c r="C36" s="325">
        <f ca="1">VLOOKUP($D$35,[1]TURN!TURN,MATCH(D36,[1]!BLDGTYPE,0),FALSE)</f>
        <v>0.06</v>
      </c>
      <c r="D36" t="str">
        <f t="shared" ref="D36:D53" si="5">D13</f>
        <v>Large Off</v>
      </c>
      <c r="E36" s="167">
        <f ca="1">E13*$A36*$B36*$C36</f>
        <v>8.6219237768399921</v>
      </c>
      <c r="F36" s="167">
        <f t="shared" ref="F36:X50" ca="1" si="6">F13*$A36*$B36*$C36</f>
        <v>8.5960580055094695</v>
      </c>
      <c r="G36" s="167">
        <f t="shared" ca="1" si="6"/>
        <v>8.5702698314929435</v>
      </c>
      <c r="H36" s="167">
        <f t="shared" ca="1" si="6"/>
        <v>8.5445590219984631</v>
      </c>
      <c r="I36" s="167">
        <f t="shared" ca="1" si="6"/>
        <v>8.5189253449324696</v>
      </c>
      <c r="J36" s="167">
        <f t="shared" ca="1" si="6"/>
        <v>8.4933685688976723</v>
      </c>
      <c r="K36" s="167">
        <f t="shared" ca="1" si="6"/>
        <v>8.4678884631909792</v>
      </c>
      <c r="L36" s="167">
        <f t="shared" ca="1" si="6"/>
        <v>8.4424847978014057</v>
      </c>
      <c r="M36" s="167">
        <f t="shared" ca="1" si="6"/>
        <v>8.4171573434080003</v>
      </c>
      <c r="N36" s="167">
        <f t="shared" ca="1" si="6"/>
        <v>8.3919058713777783</v>
      </c>
      <c r="O36" s="167">
        <f t="shared" ca="1" si="6"/>
        <v>8.366730153763644</v>
      </c>
      <c r="P36" s="167">
        <f t="shared" ca="1" si="6"/>
        <v>8.3416299633023545</v>
      </c>
      <c r="Q36" s="167">
        <f t="shared" ca="1" si="6"/>
        <v>8.3166050734124468</v>
      </c>
      <c r="R36" s="167">
        <f t="shared" ca="1" si="6"/>
        <v>8.2916552581922094</v>
      </c>
      <c r="S36" s="167">
        <f t="shared" ca="1" si="6"/>
        <v>8.2667802924176321</v>
      </c>
      <c r="T36" s="167">
        <f t="shared" ca="1" si="6"/>
        <v>8.2419799515403795</v>
      </c>
      <c r="U36" s="167">
        <f t="shared" ca="1" si="6"/>
        <v>8.2172540116857586</v>
      </c>
      <c r="V36" s="167">
        <f t="shared" ca="1" si="6"/>
        <v>8.1926022496507009</v>
      </c>
      <c r="W36" s="167">
        <f t="shared" ca="1" si="6"/>
        <v>8.1680244429017499</v>
      </c>
      <c r="X36" s="167">
        <f t="shared" ca="1" si="6"/>
        <v>8.1435203695730447</v>
      </c>
      <c r="Y36" s="334">
        <f>Z13*$A36*$B36</f>
        <v>135.72533949288407</v>
      </c>
      <c r="Z36" s="334">
        <f ca="1">SUM(E36:X36)</f>
        <v>167.61132279188908</v>
      </c>
    </row>
    <row r="37" spans="1:26" ht="15">
      <c r="A37" s="315">
        <f>VLOOKUP("Applic",LookupNew,MATCH(D37,SavingsNew!$C$6:$U$6,0),FALSE)</f>
        <v>0.50527001127628812</v>
      </c>
      <c r="B37" s="315">
        <f>VLOOKUP("Sats",LookupNew,MATCH(D37,SavingsNew!$C$6:$U$6,0),FALSE)</f>
        <v>0.75729180816890651</v>
      </c>
      <c r="C37" s="325">
        <f ca="1">VLOOKUP($D$35,[1]TURN!TURN,MATCH(D37,[1]!BLDGTYPE,0),FALSE)</f>
        <v>0.06</v>
      </c>
      <c r="D37" t="str">
        <f t="shared" si="5"/>
        <v>Medium Off</v>
      </c>
      <c r="E37" s="167">
        <f t="shared" ref="E37:T53" ca="1" si="7">E14*$A37*$B37*$C37</f>
        <v>4.3270588219256805</v>
      </c>
      <c r="F37" s="167">
        <f t="shared" ca="1" si="7"/>
        <v>4.3140776454599044</v>
      </c>
      <c r="G37" s="167">
        <f t="shared" ca="1" si="7"/>
        <v>4.3011354125235242</v>
      </c>
      <c r="H37" s="167">
        <f t="shared" ca="1" si="7"/>
        <v>4.2882320062859529</v>
      </c>
      <c r="I37" s="167">
        <f t="shared" ca="1" si="7"/>
        <v>4.2753673102670966</v>
      </c>
      <c r="J37" s="167">
        <f t="shared" ca="1" si="7"/>
        <v>4.2625412083362946</v>
      </c>
      <c r="K37" s="167">
        <f t="shared" ca="1" si="7"/>
        <v>4.2497535847112857</v>
      </c>
      <c r="L37" s="167">
        <f t="shared" ca="1" si="7"/>
        <v>4.2370043239571507</v>
      </c>
      <c r="M37" s="167">
        <f t="shared" ca="1" si="7"/>
        <v>4.2242933109852814</v>
      </c>
      <c r="N37" s="167">
        <f t="shared" ca="1" si="7"/>
        <v>4.2116204310523244</v>
      </c>
      <c r="O37" s="167">
        <f t="shared" ca="1" si="7"/>
        <v>4.1989855697591683</v>
      </c>
      <c r="P37" s="167">
        <f t="shared" ca="1" si="7"/>
        <v>4.18638861304989</v>
      </c>
      <c r="Q37" s="167">
        <f t="shared" ca="1" si="7"/>
        <v>4.17382944721074</v>
      </c>
      <c r="R37" s="167">
        <f t="shared" ca="1" si="7"/>
        <v>4.1613079588691093</v>
      </c>
      <c r="S37" s="167">
        <f t="shared" ca="1" si="7"/>
        <v>4.1488240349925007</v>
      </c>
      <c r="T37" s="167">
        <f t="shared" ca="1" si="7"/>
        <v>4.1363775628875237</v>
      </c>
      <c r="U37" s="167">
        <f t="shared" ca="1" si="6"/>
        <v>4.1239684301988611</v>
      </c>
      <c r="V37" s="167">
        <f t="shared" ca="1" si="6"/>
        <v>4.1115965249082649</v>
      </c>
      <c r="W37" s="167">
        <f t="shared" ca="1" si="6"/>
        <v>4.0992617353335401</v>
      </c>
      <c r="X37" s="167">
        <f t="shared" ca="1" si="6"/>
        <v>4.0869639501275383</v>
      </c>
      <c r="Y37" s="334">
        <f t="shared" ref="Y37:Y53" si="8">Z14*$A37*$B37</f>
        <v>68.116065835458969</v>
      </c>
      <c r="Z37" s="334">
        <f t="shared" ref="Z37:Z53" ca="1" si="9">SUM(E37:X37)</f>
        <v>84.118587882841638</v>
      </c>
    </row>
    <row r="38" spans="1:26" ht="15">
      <c r="A38" s="315">
        <f>VLOOKUP("Applic",LookupNew,MATCH(D38,SavingsNew!$C$6:$U$6,0),FALSE)</f>
        <v>0.50527001127628812</v>
      </c>
      <c r="B38" s="315">
        <f>VLOOKUP("Sats",LookupNew,MATCH(D38,SavingsNew!$C$6:$U$6,0),FALSE)</f>
        <v>0.75729180816890651</v>
      </c>
      <c r="C38" s="325">
        <f ca="1">VLOOKUP($D$35,[1]TURN!TURN,MATCH(D38,[1]!BLDGTYPE,0),FALSE)</f>
        <v>0.06</v>
      </c>
      <c r="D38" t="str">
        <f t="shared" si="5"/>
        <v>Small Off</v>
      </c>
      <c r="E38" s="167">
        <f t="shared" ca="1" si="7"/>
        <v>4.1764202012817613</v>
      </c>
      <c r="F38" s="167">
        <f t="shared" ca="1" si="6"/>
        <v>4.1638909406779163</v>
      </c>
      <c r="G38" s="167">
        <f t="shared" ca="1" si="6"/>
        <v>4.1513992678558829</v>
      </c>
      <c r="H38" s="167">
        <f t="shared" ca="1" si="6"/>
        <v>4.1389450700523147</v>
      </c>
      <c r="I38" s="167">
        <f t="shared" ca="1" si="6"/>
        <v>4.1265282348421577</v>
      </c>
      <c r="J38" s="167">
        <f t="shared" ca="1" si="6"/>
        <v>4.1141486501376319</v>
      </c>
      <c r="K38" s="167">
        <f t="shared" ca="1" si="6"/>
        <v>4.101806204187219</v>
      </c>
      <c r="L38" s="167">
        <f t="shared" ca="1" si="6"/>
        <v>4.089500785574657</v>
      </c>
      <c r="M38" s="167">
        <f t="shared" ca="1" si="6"/>
        <v>4.0772322832179322</v>
      </c>
      <c r="N38" s="167">
        <f t="shared" ca="1" si="6"/>
        <v>4.0650005863682797</v>
      </c>
      <c r="O38" s="167">
        <f t="shared" ca="1" si="6"/>
        <v>4.0528055846091755</v>
      </c>
      <c r="P38" s="167">
        <f t="shared" ca="1" si="6"/>
        <v>4.0406471678553473</v>
      </c>
      <c r="Q38" s="167">
        <f t="shared" ca="1" si="6"/>
        <v>4.028525226351781</v>
      </c>
      <c r="R38" s="167">
        <f t="shared" ca="1" si="6"/>
        <v>4.0164396506727247</v>
      </c>
      <c r="S38" s="167">
        <f t="shared" ca="1" si="6"/>
        <v>4.0043903317207086</v>
      </c>
      <c r="T38" s="167">
        <f t="shared" ca="1" si="6"/>
        <v>3.9923771607255447</v>
      </c>
      <c r="U38" s="167">
        <f t="shared" ca="1" si="6"/>
        <v>3.980400029243369</v>
      </c>
      <c r="V38" s="167">
        <f t="shared" ca="1" si="6"/>
        <v>3.9684588291556389</v>
      </c>
      <c r="W38" s="167">
        <f t="shared" ca="1" si="6"/>
        <v>3.9565534526681714</v>
      </c>
      <c r="X38" s="167">
        <f t="shared" ca="1" si="6"/>
        <v>3.9446837923101667</v>
      </c>
      <c r="Y38" s="334">
        <f t="shared" si="8"/>
        <v>65.744729871836114</v>
      </c>
      <c r="Z38" s="334">
        <f t="shared" ca="1" si="9"/>
        <v>81.190153449508387</v>
      </c>
    </row>
    <row r="39" spans="1:26" ht="15">
      <c r="A39" s="315">
        <f>VLOOKUP("Applic",LookupNew,MATCH(D39,SavingsNew!$C$6:$U$6,0),FALSE)</f>
        <v>0</v>
      </c>
      <c r="B39" s="315">
        <f>VLOOKUP("Sats",LookupNew,MATCH(D39,SavingsNew!$C$6:$U$6,0),FALSE)</f>
        <v>0</v>
      </c>
      <c r="C39" s="325">
        <f ca="1">VLOOKUP($D$35,[1]TURN!TURN,MATCH(D39,[1]!BLDGTYPE,0),FALSE)</f>
        <v>0.06</v>
      </c>
      <c r="D39" t="str">
        <f t="shared" si="5"/>
        <v>XLarge Ret</v>
      </c>
      <c r="E39" s="167">
        <f t="shared" ca="1" si="7"/>
        <v>0</v>
      </c>
      <c r="F39" s="167">
        <f t="shared" ca="1" si="6"/>
        <v>0</v>
      </c>
      <c r="G39" s="167">
        <f t="shared" ca="1" si="6"/>
        <v>0</v>
      </c>
      <c r="H39" s="167">
        <f t="shared" ca="1" si="6"/>
        <v>0</v>
      </c>
      <c r="I39" s="167">
        <f t="shared" ca="1" si="6"/>
        <v>0</v>
      </c>
      <c r="J39" s="167">
        <f t="shared" ca="1" si="6"/>
        <v>0</v>
      </c>
      <c r="K39" s="167">
        <f t="shared" ca="1" si="6"/>
        <v>0</v>
      </c>
      <c r="L39" s="167">
        <f t="shared" ca="1" si="6"/>
        <v>0</v>
      </c>
      <c r="M39" s="167">
        <f t="shared" ca="1" si="6"/>
        <v>0</v>
      </c>
      <c r="N39" s="167">
        <f t="shared" ca="1" si="6"/>
        <v>0</v>
      </c>
      <c r="O39" s="167">
        <f t="shared" ca="1" si="6"/>
        <v>0</v>
      </c>
      <c r="P39" s="167">
        <f t="shared" ca="1" si="6"/>
        <v>0</v>
      </c>
      <c r="Q39" s="167">
        <f t="shared" ca="1" si="6"/>
        <v>0</v>
      </c>
      <c r="R39" s="167">
        <f t="shared" ca="1" si="6"/>
        <v>0</v>
      </c>
      <c r="S39" s="167">
        <f t="shared" ca="1" si="6"/>
        <v>0</v>
      </c>
      <c r="T39" s="167">
        <f t="shared" ca="1" si="6"/>
        <v>0</v>
      </c>
      <c r="U39" s="167">
        <f t="shared" ca="1" si="6"/>
        <v>0</v>
      </c>
      <c r="V39" s="167">
        <f t="shared" ca="1" si="6"/>
        <v>0</v>
      </c>
      <c r="W39" s="167">
        <f t="shared" ca="1" si="6"/>
        <v>0</v>
      </c>
      <c r="X39" s="167">
        <f t="shared" ca="1" si="6"/>
        <v>0</v>
      </c>
      <c r="Y39" s="334">
        <f t="shared" si="8"/>
        <v>0</v>
      </c>
      <c r="Z39" s="334">
        <f t="shared" ca="1" si="9"/>
        <v>0</v>
      </c>
    </row>
    <row r="40" spans="1:26" ht="15">
      <c r="A40" s="315">
        <f>VLOOKUP("Applic",LookupNew,MATCH(D40,SavingsNew!$C$6:$U$6,0),FALSE)</f>
        <v>0</v>
      </c>
      <c r="B40" s="315">
        <f>VLOOKUP("Sats",LookupNew,MATCH(D40,SavingsNew!$C$6:$U$6,0),FALSE)</f>
        <v>0</v>
      </c>
      <c r="C40" s="325">
        <f ca="1">VLOOKUP($D$35,[1]TURN!TURN,MATCH(D40,[1]!BLDGTYPE,0),FALSE)</f>
        <v>0.06</v>
      </c>
      <c r="D40" t="str">
        <f t="shared" si="5"/>
        <v>Large Ret</v>
      </c>
      <c r="E40" s="167">
        <f t="shared" ca="1" si="7"/>
        <v>0</v>
      </c>
      <c r="F40" s="167">
        <f t="shared" ca="1" si="6"/>
        <v>0</v>
      </c>
      <c r="G40" s="167">
        <f t="shared" ca="1" si="6"/>
        <v>0</v>
      </c>
      <c r="H40" s="167">
        <f t="shared" ca="1" si="6"/>
        <v>0</v>
      </c>
      <c r="I40" s="167">
        <f t="shared" ca="1" si="6"/>
        <v>0</v>
      </c>
      <c r="J40" s="167">
        <f t="shared" ca="1" si="6"/>
        <v>0</v>
      </c>
      <c r="K40" s="167">
        <f t="shared" ca="1" si="6"/>
        <v>0</v>
      </c>
      <c r="L40" s="167">
        <f t="shared" ca="1" si="6"/>
        <v>0</v>
      </c>
      <c r="M40" s="167">
        <f t="shared" ca="1" si="6"/>
        <v>0</v>
      </c>
      <c r="N40" s="167">
        <f t="shared" ca="1" si="6"/>
        <v>0</v>
      </c>
      <c r="O40" s="167">
        <f t="shared" ca="1" si="6"/>
        <v>0</v>
      </c>
      <c r="P40" s="167">
        <f t="shared" ca="1" si="6"/>
        <v>0</v>
      </c>
      <c r="Q40" s="167">
        <f t="shared" ca="1" si="6"/>
        <v>0</v>
      </c>
      <c r="R40" s="167">
        <f t="shared" ca="1" si="6"/>
        <v>0</v>
      </c>
      <c r="S40" s="167">
        <f t="shared" ca="1" si="6"/>
        <v>0</v>
      </c>
      <c r="T40" s="167">
        <f t="shared" ca="1" si="6"/>
        <v>0</v>
      </c>
      <c r="U40" s="167">
        <f t="shared" ca="1" si="6"/>
        <v>0</v>
      </c>
      <c r="V40" s="167">
        <f t="shared" ca="1" si="6"/>
        <v>0</v>
      </c>
      <c r="W40" s="167">
        <f t="shared" ca="1" si="6"/>
        <v>0</v>
      </c>
      <c r="X40" s="167">
        <f t="shared" ca="1" si="6"/>
        <v>0</v>
      </c>
      <c r="Y40" s="334">
        <f t="shared" si="8"/>
        <v>0</v>
      </c>
      <c r="Z40" s="334">
        <f t="shared" ca="1" si="9"/>
        <v>0</v>
      </c>
    </row>
    <row r="41" spans="1:26" ht="15">
      <c r="A41" s="315">
        <f>VLOOKUP("Applic",LookupNew,MATCH(D41,SavingsNew!$C$6:$U$6,0),FALSE)</f>
        <v>0</v>
      </c>
      <c r="B41" s="315">
        <f>VLOOKUP("Sats",LookupNew,MATCH(D41,SavingsNew!$C$6:$U$6,0),FALSE)</f>
        <v>0</v>
      </c>
      <c r="C41" s="325">
        <f ca="1">VLOOKUP($D$35,[1]TURN!TURN,MATCH(D41,[1]!BLDGTYPE,0),FALSE)</f>
        <v>0.06</v>
      </c>
      <c r="D41" t="str">
        <f t="shared" si="5"/>
        <v>Medium Ret</v>
      </c>
      <c r="E41" s="167">
        <f t="shared" ca="1" si="7"/>
        <v>0</v>
      </c>
      <c r="F41" s="167">
        <f t="shared" ca="1" si="6"/>
        <v>0</v>
      </c>
      <c r="G41" s="167">
        <f t="shared" ca="1" si="6"/>
        <v>0</v>
      </c>
      <c r="H41" s="167">
        <f t="shared" ca="1" si="6"/>
        <v>0</v>
      </c>
      <c r="I41" s="167">
        <f t="shared" ca="1" si="6"/>
        <v>0</v>
      </c>
      <c r="J41" s="167">
        <f t="shared" ca="1" si="6"/>
        <v>0</v>
      </c>
      <c r="K41" s="167">
        <f t="shared" ca="1" si="6"/>
        <v>0</v>
      </c>
      <c r="L41" s="167">
        <f t="shared" ca="1" si="6"/>
        <v>0</v>
      </c>
      <c r="M41" s="167">
        <f t="shared" ca="1" si="6"/>
        <v>0</v>
      </c>
      <c r="N41" s="167">
        <f t="shared" ca="1" si="6"/>
        <v>0</v>
      </c>
      <c r="O41" s="167">
        <f t="shared" ca="1" si="6"/>
        <v>0</v>
      </c>
      <c r="P41" s="167">
        <f t="shared" ca="1" si="6"/>
        <v>0</v>
      </c>
      <c r="Q41" s="167">
        <f t="shared" ca="1" si="6"/>
        <v>0</v>
      </c>
      <c r="R41" s="167">
        <f t="shared" ca="1" si="6"/>
        <v>0</v>
      </c>
      <c r="S41" s="167">
        <f t="shared" ca="1" si="6"/>
        <v>0</v>
      </c>
      <c r="T41" s="167">
        <f t="shared" ca="1" si="6"/>
        <v>0</v>
      </c>
      <c r="U41" s="167">
        <f t="shared" ca="1" si="6"/>
        <v>0</v>
      </c>
      <c r="V41" s="167">
        <f t="shared" ca="1" si="6"/>
        <v>0</v>
      </c>
      <c r="W41" s="167">
        <f t="shared" ca="1" si="6"/>
        <v>0</v>
      </c>
      <c r="X41" s="167">
        <f t="shared" ca="1" si="6"/>
        <v>0</v>
      </c>
      <c r="Y41" s="334">
        <f t="shared" si="8"/>
        <v>0</v>
      </c>
      <c r="Z41" s="334">
        <f t="shared" ca="1" si="9"/>
        <v>0</v>
      </c>
    </row>
    <row r="42" spans="1:26" ht="15">
      <c r="A42" s="315">
        <f>VLOOKUP("Applic",LookupNew,MATCH(D42,SavingsNew!$C$6:$U$6,0),FALSE)</f>
        <v>0</v>
      </c>
      <c r="B42" s="315">
        <f>VLOOKUP("Sats",LookupNew,MATCH(D42,SavingsNew!$C$6:$U$6,0),FALSE)</f>
        <v>0</v>
      </c>
      <c r="C42" s="325">
        <f ca="1">VLOOKUP($D$35,[1]TURN!TURN,MATCH(D42,[1]!BLDGTYPE,0),FALSE)</f>
        <v>0.06</v>
      </c>
      <c r="D42" t="str">
        <f t="shared" si="5"/>
        <v>Small Ret</v>
      </c>
      <c r="E42" s="167">
        <f t="shared" ca="1" si="7"/>
        <v>0</v>
      </c>
      <c r="F42" s="167">
        <f t="shared" ca="1" si="6"/>
        <v>0</v>
      </c>
      <c r="G42" s="167">
        <f t="shared" ca="1" si="6"/>
        <v>0</v>
      </c>
      <c r="H42" s="167">
        <f t="shared" ca="1" si="6"/>
        <v>0</v>
      </c>
      <c r="I42" s="167">
        <f t="shared" ca="1" si="6"/>
        <v>0</v>
      </c>
      <c r="J42" s="167">
        <f t="shared" ca="1" si="6"/>
        <v>0</v>
      </c>
      <c r="K42" s="167">
        <f t="shared" ca="1" si="6"/>
        <v>0</v>
      </c>
      <c r="L42" s="167">
        <f t="shared" ca="1" si="6"/>
        <v>0</v>
      </c>
      <c r="M42" s="167">
        <f t="shared" ca="1" si="6"/>
        <v>0</v>
      </c>
      <c r="N42" s="167">
        <f t="shared" ca="1" si="6"/>
        <v>0</v>
      </c>
      <c r="O42" s="167">
        <f t="shared" ca="1" si="6"/>
        <v>0</v>
      </c>
      <c r="P42" s="167">
        <f t="shared" ca="1" si="6"/>
        <v>0</v>
      </c>
      <c r="Q42" s="167">
        <f t="shared" ca="1" si="6"/>
        <v>0</v>
      </c>
      <c r="R42" s="167">
        <f t="shared" ca="1" si="6"/>
        <v>0</v>
      </c>
      <c r="S42" s="167">
        <f t="shared" ca="1" si="6"/>
        <v>0</v>
      </c>
      <c r="T42" s="167">
        <f t="shared" ca="1" si="6"/>
        <v>0</v>
      </c>
      <c r="U42" s="167">
        <f t="shared" ca="1" si="6"/>
        <v>0</v>
      </c>
      <c r="V42" s="167">
        <f t="shared" ca="1" si="6"/>
        <v>0</v>
      </c>
      <c r="W42" s="167">
        <f t="shared" ca="1" si="6"/>
        <v>0</v>
      </c>
      <c r="X42" s="167">
        <f t="shared" ca="1" si="6"/>
        <v>0</v>
      </c>
      <c r="Y42" s="334">
        <f t="shared" si="8"/>
        <v>0</v>
      </c>
      <c r="Z42" s="334">
        <f t="shared" ca="1" si="9"/>
        <v>0</v>
      </c>
    </row>
    <row r="43" spans="1:26" ht="15">
      <c r="A43" s="315">
        <f>VLOOKUP("Applic",LookupNew,MATCH(D43,SavingsNew!$C$6:$U$6,0),FALSE)</f>
        <v>0.78474440033696813</v>
      </c>
      <c r="B43" s="315">
        <f>VLOOKUP("Sats",LookupNew,MATCH(D43,SavingsNew!$C$6:$U$6,0),FALSE)</f>
        <v>0.70961950735095192</v>
      </c>
      <c r="C43" s="325">
        <f ca="1">VLOOKUP($D$35,[1]TURN!TURN,MATCH(D43,[1]!BLDGTYPE,0),FALSE)</f>
        <v>0.06</v>
      </c>
      <c r="D43" t="str">
        <f t="shared" si="5"/>
        <v>School K-12</v>
      </c>
      <c r="E43" s="167">
        <f t="shared" ca="1" si="7"/>
        <v>7.9976432384459555</v>
      </c>
      <c r="F43" s="167">
        <f t="shared" ca="1" si="6"/>
        <v>7.9648529011683245</v>
      </c>
      <c r="G43" s="167">
        <f t="shared" ca="1" si="6"/>
        <v>7.9321970042735357</v>
      </c>
      <c r="H43" s="167">
        <f t="shared" ca="1" si="6"/>
        <v>7.8996749965560129</v>
      </c>
      <c r="I43" s="167">
        <f t="shared" ca="1" si="6"/>
        <v>7.8672863290701329</v>
      </c>
      <c r="J43" s="167">
        <f t="shared" ca="1" si="6"/>
        <v>7.8350304551209451</v>
      </c>
      <c r="K43" s="167">
        <f t="shared" ca="1" si="6"/>
        <v>7.8029068302549502</v>
      </c>
      <c r="L43" s="167">
        <f t="shared" ca="1" si="6"/>
        <v>7.7709149122509045</v>
      </c>
      <c r="M43" s="167">
        <f t="shared" ca="1" si="6"/>
        <v>7.7390541611106745</v>
      </c>
      <c r="N43" s="167">
        <f t="shared" ca="1" si="6"/>
        <v>7.7073240390501221</v>
      </c>
      <c r="O43" s="167">
        <f t="shared" ca="1" si="6"/>
        <v>7.6757240104900184</v>
      </c>
      <c r="P43" s="167">
        <f t="shared" ca="1" si="6"/>
        <v>7.6442535420470072</v>
      </c>
      <c r="Q43" s="167">
        <f t="shared" ca="1" si="6"/>
        <v>7.6129121025246143</v>
      </c>
      <c r="R43" s="167">
        <f t="shared" ca="1" si="6"/>
        <v>7.581699162904262</v>
      </c>
      <c r="S43" s="167">
        <f t="shared" ca="1" si="6"/>
        <v>7.5506141963363564</v>
      </c>
      <c r="T43" s="167">
        <f t="shared" ca="1" si="6"/>
        <v>7.5196566781313754</v>
      </c>
      <c r="U43" s="167">
        <f t="shared" ca="1" si="6"/>
        <v>7.4888260857510378</v>
      </c>
      <c r="V43" s="167">
        <f t="shared" ca="1" si="6"/>
        <v>7.4581218987994573</v>
      </c>
      <c r="W43" s="167">
        <f t="shared" ca="1" si="6"/>
        <v>7.4275435990143803</v>
      </c>
      <c r="X43" s="167">
        <f t="shared" ca="1" si="6"/>
        <v>7.3970906702584207</v>
      </c>
      <c r="Y43" s="334">
        <f t="shared" si="8"/>
        <v>123.28484450430702</v>
      </c>
      <c r="Z43" s="334">
        <f t="shared" ca="1" si="9"/>
        <v>153.87332681355846</v>
      </c>
    </row>
    <row r="44" spans="1:26" ht="15">
      <c r="A44" s="315">
        <f>VLOOKUP("Applic",LookupNew,MATCH(D44,SavingsNew!$C$6:$U$6,0),FALSE)</f>
        <v>0.5</v>
      </c>
      <c r="B44" s="315">
        <f>VLOOKUP("Sats",LookupNew,MATCH(D44,SavingsNew!$C$6:$U$6,0),FALSE)</f>
        <v>0.70961950735095192</v>
      </c>
      <c r="C44" s="325">
        <f ca="1">VLOOKUP($D$35,[1]TURN!TURN,MATCH(D44,[1]!BLDGTYPE,0),FALSE)</f>
        <v>0.06</v>
      </c>
      <c r="D44" t="str">
        <f t="shared" si="5"/>
        <v>University</v>
      </c>
      <c r="E44" s="167">
        <f t="shared" ca="1" si="7"/>
        <v>2.5806889890113665</v>
      </c>
      <c r="F44" s="167">
        <f t="shared" ca="1" si="6"/>
        <v>2.5701081641564198</v>
      </c>
      <c r="G44" s="167">
        <f t="shared" ca="1" si="6"/>
        <v>2.5595707206833782</v>
      </c>
      <c r="H44" s="167">
        <f t="shared" ca="1" si="6"/>
        <v>2.5490764807285768</v>
      </c>
      <c r="I44" s="167">
        <f t="shared" ca="1" si="6"/>
        <v>2.5386252671575891</v>
      </c>
      <c r="J44" s="167">
        <f t="shared" ca="1" si="6"/>
        <v>2.5282169035622428</v>
      </c>
      <c r="K44" s="167">
        <f t="shared" ca="1" si="6"/>
        <v>2.5178512142576381</v>
      </c>
      <c r="L44" s="167">
        <f t="shared" ca="1" si="6"/>
        <v>2.5075280242791815</v>
      </c>
      <c r="M44" s="167">
        <f t="shared" ca="1" si="6"/>
        <v>2.4972471593796368</v>
      </c>
      <c r="N44" s="167">
        <f t="shared" ca="1" si="6"/>
        <v>2.4870084460261803</v>
      </c>
      <c r="O44" s="167">
        <f t="shared" ca="1" si="6"/>
        <v>2.4768117113974735</v>
      </c>
      <c r="P44" s="167">
        <f t="shared" ca="1" si="6"/>
        <v>2.4666567833807438</v>
      </c>
      <c r="Q44" s="167">
        <f t="shared" ca="1" si="6"/>
        <v>2.4565434905688828</v>
      </c>
      <c r="R44" s="167">
        <f t="shared" ca="1" si="6"/>
        <v>2.4464716622575509</v>
      </c>
      <c r="S44" s="167">
        <f t="shared" ca="1" si="6"/>
        <v>2.436441128442294</v>
      </c>
      <c r="T44" s="167">
        <f t="shared" ca="1" si="6"/>
        <v>2.426451719815681</v>
      </c>
      <c r="U44" s="167">
        <f t="shared" ca="1" si="6"/>
        <v>2.4165032677644369</v>
      </c>
      <c r="V44" s="167">
        <f t="shared" ca="1" si="6"/>
        <v>2.4065956043666024</v>
      </c>
      <c r="W44" s="167">
        <f t="shared" ca="1" si="6"/>
        <v>2.3967285623886996</v>
      </c>
      <c r="X44" s="167">
        <f t="shared" ca="1" si="6"/>
        <v>2.3869019752829055</v>
      </c>
      <c r="Y44" s="334">
        <f t="shared" si="8"/>
        <v>39.781699588048426</v>
      </c>
      <c r="Z44" s="334">
        <f t="shared" ca="1" si="9"/>
        <v>49.652027274907489</v>
      </c>
    </row>
    <row r="45" spans="1:26" ht="15">
      <c r="A45" s="315">
        <f>VLOOKUP("Applic",LookupNew,MATCH(D45,SavingsNew!$C$6:$U$6,0),FALSE)</f>
        <v>0.69921768243993909</v>
      </c>
      <c r="B45" s="315">
        <f>VLOOKUP("Sats",LookupNew,MATCH(D45,SavingsNew!$C$6:$U$6,0),FALSE)</f>
        <v>0.74929334511440504</v>
      </c>
      <c r="C45" s="325">
        <f ca="1">VLOOKUP($D$35,[1]TURN!TURN,MATCH(D45,[1]!BLDGTYPE,0),FALSE)</f>
        <v>0.06</v>
      </c>
      <c r="D45" t="str">
        <f t="shared" si="5"/>
        <v>Warehouse</v>
      </c>
      <c r="E45" s="167">
        <f t="shared" ca="1" si="7"/>
        <v>13.847492352333198</v>
      </c>
      <c r="F45" s="167">
        <f t="shared" ca="1" si="6"/>
        <v>13.796256630629564</v>
      </c>
      <c r="G45" s="167">
        <f t="shared" ca="1" si="6"/>
        <v>13.745210481096231</v>
      </c>
      <c r="H45" s="167">
        <f t="shared" ca="1" si="6"/>
        <v>13.694353202316176</v>
      </c>
      <c r="I45" s="167">
        <f t="shared" ca="1" si="6"/>
        <v>13.643684095467608</v>
      </c>
      <c r="J45" s="167">
        <f t="shared" ca="1" si="6"/>
        <v>13.593202464314373</v>
      </c>
      <c r="K45" s="167">
        <f t="shared" ca="1" si="6"/>
        <v>13.542907615196413</v>
      </c>
      <c r="L45" s="167">
        <f t="shared" ca="1" si="6"/>
        <v>13.492798857020185</v>
      </c>
      <c r="M45" s="167">
        <f t="shared" ca="1" si="6"/>
        <v>13.44287550124921</v>
      </c>
      <c r="N45" s="167">
        <f t="shared" ca="1" si="6"/>
        <v>13.393136861894588</v>
      </c>
      <c r="O45" s="167">
        <f t="shared" ca="1" si="6"/>
        <v>13.343582255505577</v>
      </c>
      <c r="P45" s="167">
        <f t="shared" ca="1" si="6"/>
        <v>13.294211001160207</v>
      </c>
      <c r="Q45" s="167">
        <f t="shared" ca="1" si="6"/>
        <v>13.245022420455911</v>
      </c>
      <c r="R45" s="167">
        <f t="shared" ca="1" si="6"/>
        <v>13.196015837500225</v>
      </c>
      <c r="S45" s="167">
        <f t="shared" ca="1" si="6"/>
        <v>13.147190578901473</v>
      </c>
      <c r="T45" s="167">
        <f t="shared" ca="1" si="6"/>
        <v>13.098545973759538</v>
      </c>
      <c r="U45" s="167">
        <f t="shared" ca="1" si="6"/>
        <v>13.050081353656624</v>
      </c>
      <c r="V45" s="167">
        <f t="shared" ca="1" si="6"/>
        <v>13.001796052648096</v>
      </c>
      <c r="W45" s="167">
        <f t="shared" ca="1" si="6"/>
        <v>12.953689407253298</v>
      </c>
      <c r="X45" s="167">
        <f t="shared" ca="1" si="6"/>
        <v>12.905760756446462</v>
      </c>
      <c r="Y45" s="334">
        <f t="shared" si="8"/>
        <v>215.09601260744103</v>
      </c>
      <c r="Z45" s="334">
        <f t="shared" ca="1" si="9"/>
        <v>267.42781369880493</v>
      </c>
    </row>
    <row r="46" spans="1:26" ht="15">
      <c r="A46" s="315">
        <f>VLOOKUP("Applic",LookupNew,MATCH(D46,SavingsNew!$C$6:$U$6,0),FALSE)</f>
        <v>0</v>
      </c>
      <c r="B46" s="315">
        <f>VLOOKUP("Sats",LookupNew,MATCH(D46,SavingsNew!$C$6:$U$6,0),FALSE)</f>
        <v>0</v>
      </c>
      <c r="C46" s="325">
        <f ca="1">VLOOKUP($D$35,[1]TURN!TURN,MATCH(D46,[1]!BLDGTYPE,0),FALSE)</f>
        <v>0.06</v>
      </c>
      <c r="D46" t="str">
        <f t="shared" si="5"/>
        <v>Supermarket</v>
      </c>
      <c r="E46" s="167">
        <f t="shared" ca="1" si="7"/>
        <v>0</v>
      </c>
      <c r="F46" s="167">
        <f t="shared" ca="1" si="6"/>
        <v>0</v>
      </c>
      <c r="G46" s="167">
        <f t="shared" ca="1" si="6"/>
        <v>0</v>
      </c>
      <c r="H46" s="167">
        <f t="shared" ca="1" si="6"/>
        <v>0</v>
      </c>
      <c r="I46" s="167">
        <f t="shared" ca="1" si="6"/>
        <v>0</v>
      </c>
      <c r="J46" s="167">
        <f t="shared" ca="1" si="6"/>
        <v>0</v>
      </c>
      <c r="K46" s="167">
        <f t="shared" ca="1" si="6"/>
        <v>0</v>
      </c>
      <c r="L46" s="167">
        <f t="shared" ca="1" si="6"/>
        <v>0</v>
      </c>
      <c r="M46" s="167">
        <f t="shared" ca="1" si="6"/>
        <v>0</v>
      </c>
      <c r="N46" s="167">
        <f t="shared" ca="1" si="6"/>
        <v>0</v>
      </c>
      <c r="O46" s="167">
        <f t="shared" ca="1" si="6"/>
        <v>0</v>
      </c>
      <c r="P46" s="167">
        <f t="shared" ca="1" si="6"/>
        <v>0</v>
      </c>
      <c r="Q46" s="167">
        <f t="shared" ca="1" si="6"/>
        <v>0</v>
      </c>
      <c r="R46" s="167">
        <f t="shared" ca="1" si="6"/>
        <v>0</v>
      </c>
      <c r="S46" s="167">
        <f t="shared" ca="1" si="6"/>
        <v>0</v>
      </c>
      <c r="T46" s="167">
        <f t="shared" ca="1" si="6"/>
        <v>0</v>
      </c>
      <c r="U46" s="167">
        <f t="shared" ca="1" si="6"/>
        <v>0</v>
      </c>
      <c r="V46" s="167">
        <f t="shared" ca="1" si="6"/>
        <v>0</v>
      </c>
      <c r="W46" s="167">
        <f t="shared" ca="1" si="6"/>
        <v>0</v>
      </c>
      <c r="X46" s="167">
        <f t="shared" ca="1" si="6"/>
        <v>0</v>
      </c>
      <c r="Y46" s="334">
        <f t="shared" si="8"/>
        <v>0</v>
      </c>
      <c r="Z46" s="334">
        <f t="shared" ca="1" si="9"/>
        <v>0</v>
      </c>
    </row>
    <row r="47" spans="1:26" ht="15">
      <c r="A47" s="315">
        <f>VLOOKUP("Applic",LookupNew,MATCH(D47,SavingsNew!$C$6:$U$6,0),FALSE)</f>
        <v>0</v>
      </c>
      <c r="B47" s="315">
        <f>VLOOKUP("Sats",LookupNew,MATCH(D47,SavingsNew!$C$6:$U$6,0),FALSE)</f>
        <v>0</v>
      </c>
      <c r="C47" s="325">
        <f ca="1">VLOOKUP($D$35,[1]TURN!TURN,MATCH(D47,[1]!BLDGTYPE,0),FALSE)</f>
        <v>0.06</v>
      </c>
      <c r="D47" t="str">
        <f t="shared" si="5"/>
        <v>MiniMart</v>
      </c>
      <c r="E47" s="167">
        <f t="shared" ca="1" si="7"/>
        <v>0</v>
      </c>
      <c r="F47" s="167">
        <f t="shared" ca="1" si="6"/>
        <v>0</v>
      </c>
      <c r="G47" s="167">
        <f t="shared" ca="1" si="6"/>
        <v>0</v>
      </c>
      <c r="H47" s="167">
        <f t="shared" ca="1" si="6"/>
        <v>0</v>
      </c>
      <c r="I47" s="167">
        <f t="shared" ca="1" si="6"/>
        <v>0</v>
      </c>
      <c r="J47" s="167">
        <f t="shared" ca="1" si="6"/>
        <v>0</v>
      </c>
      <c r="K47" s="167">
        <f t="shared" ca="1" si="6"/>
        <v>0</v>
      </c>
      <c r="L47" s="167">
        <f t="shared" ca="1" si="6"/>
        <v>0</v>
      </c>
      <c r="M47" s="167">
        <f t="shared" ca="1" si="6"/>
        <v>0</v>
      </c>
      <c r="N47" s="167">
        <f t="shared" ca="1" si="6"/>
        <v>0</v>
      </c>
      <c r="O47" s="167">
        <f t="shared" ca="1" si="6"/>
        <v>0</v>
      </c>
      <c r="P47" s="167">
        <f t="shared" ca="1" si="6"/>
        <v>0</v>
      </c>
      <c r="Q47" s="167">
        <f t="shared" ca="1" si="6"/>
        <v>0</v>
      </c>
      <c r="R47" s="167">
        <f t="shared" ca="1" si="6"/>
        <v>0</v>
      </c>
      <c r="S47" s="167">
        <f t="shared" ca="1" si="6"/>
        <v>0</v>
      </c>
      <c r="T47" s="167">
        <f t="shared" ca="1" si="6"/>
        <v>0</v>
      </c>
      <c r="U47" s="167">
        <f t="shared" ca="1" si="6"/>
        <v>0</v>
      </c>
      <c r="V47" s="167">
        <f t="shared" ca="1" si="6"/>
        <v>0</v>
      </c>
      <c r="W47" s="167">
        <f t="shared" ca="1" si="6"/>
        <v>0</v>
      </c>
      <c r="X47" s="167">
        <f t="shared" ca="1" si="6"/>
        <v>0</v>
      </c>
      <c r="Y47" s="334">
        <f t="shared" si="8"/>
        <v>0</v>
      </c>
      <c r="Z47" s="334">
        <f t="shared" ca="1" si="9"/>
        <v>0</v>
      </c>
    </row>
    <row r="48" spans="1:26" ht="15">
      <c r="A48" s="315">
        <f>VLOOKUP("Applic",LookupNew,MATCH(D48,SavingsNew!$C$6:$U$6,0),FALSE)</f>
        <v>0</v>
      </c>
      <c r="B48" s="315">
        <f>VLOOKUP("Sats",LookupNew,MATCH(D48,SavingsNew!$C$6:$U$6,0),FALSE)</f>
        <v>0</v>
      </c>
      <c r="C48" s="325">
        <f ca="1">VLOOKUP($D$35,[1]TURN!TURN,MATCH(D48,[1]!BLDGTYPE,0),FALSE)</f>
        <v>0.06</v>
      </c>
      <c r="D48" t="str">
        <f t="shared" si="5"/>
        <v>Restaurant</v>
      </c>
      <c r="E48" s="167">
        <f t="shared" ca="1" si="7"/>
        <v>0</v>
      </c>
      <c r="F48" s="167">
        <f t="shared" ca="1" si="6"/>
        <v>0</v>
      </c>
      <c r="G48" s="167">
        <f t="shared" ca="1" si="6"/>
        <v>0</v>
      </c>
      <c r="H48" s="167">
        <f t="shared" ca="1" si="6"/>
        <v>0</v>
      </c>
      <c r="I48" s="167">
        <f t="shared" ca="1" si="6"/>
        <v>0</v>
      </c>
      <c r="J48" s="167">
        <f t="shared" ca="1" si="6"/>
        <v>0</v>
      </c>
      <c r="K48" s="167">
        <f t="shared" ca="1" si="6"/>
        <v>0</v>
      </c>
      <c r="L48" s="167">
        <f t="shared" ca="1" si="6"/>
        <v>0</v>
      </c>
      <c r="M48" s="167">
        <f t="shared" ca="1" si="6"/>
        <v>0</v>
      </c>
      <c r="N48" s="167">
        <f t="shared" ca="1" si="6"/>
        <v>0</v>
      </c>
      <c r="O48" s="167">
        <f t="shared" ca="1" si="6"/>
        <v>0</v>
      </c>
      <c r="P48" s="167">
        <f t="shared" ca="1" si="6"/>
        <v>0</v>
      </c>
      <c r="Q48" s="167">
        <f t="shared" ca="1" si="6"/>
        <v>0</v>
      </c>
      <c r="R48" s="167">
        <f t="shared" ca="1" si="6"/>
        <v>0</v>
      </c>
      <c r="S48" s="167">
        <f t="shared" ca="1" si="6"/>
        <v>0</v>
      </c>
      <c r="T48" s="167">
        <f t="shared" ca="1" si="6"/>
        <v>0</v>
      </c>
      <c r="U48" s="167">
        <f t="shared" ca="1" si="6"/>
        <v>0</v>
      </c>
      <c r="V48" s="167">
        <f t="shared" ca="1" si="6"/>
        <v>0</v>
      </c>
      <c r="W48" s="167">
        <f t="shared" ca="1" si="6"/>
        <v>0</v>
      </c>
      <c r="X48" s="167">
        <f t="shared" ca="1" si="6"/>
        <v>0</v>
      </c>
      <c r="Y48" s="334">
        <f t="shared" si="8"/>
        <v>0</v>
      </c>
      <c r="Z48" s="334">
        <f t="shared" ca="1" si="9"/>
        <v>0</v>
      </c>
    </row>
    <row r="49" spans="1:26" ht="15">
      <c r="A49" s="315">
        <f>VLOOKUP("Applic",LookupNew,MATCH(D49,SavingsNew!$C$6:$U$6,0),FALSE)</f>
        <v>0</v>
      </c>
      <c r="B49" s="315">
        <f>VLOOKUP("Sats",LookupNew,MATCH(D49,SavingsNew!$C$6:$U$6,0),FALSE)</f>
        <v>0</v>
      </c>
      <c r="C49" s="325">
        <f ca="1">VLOOKUP($D$35,[1]TURN!TURN,MATCH(D49,[1]!BLDGTYPE,0),FALSE)</f>
        <v>0.06</v>
      </c>
      <c r="D49" t="str">
        <f t="shared" si="5"/>
        <v>Lodging</v>
      </c>
      <c r="E49" s="167">
        <f t="shared" ca="1" si="7"/>
        <v>0</v>
      </c>
      <c r="F49" s="167">
        <f t="shared" ca="1" si="6"/>
        <v>0</v>
      </c>
      <c r="G49" s="167">
        <f t="shared" ca="1" si="6"/>
        <v>0</v>
      </c>
      <c r="H49" s="167">
        <f t="shared" ca="1" si="6"/>
        <v>0</v>
      </c>
      <c r="I49" s="167">
        <f t="shared" ca="1" si="6"/>
        <v>0</v>
      </c>
      <c r="J49" s="167">
        <f t="shared" ca="1" si="6"/>
        <v>0</v>
      </c>
      <c r="K49" s="167">
        <f t="shared" ca="1" si="6"/>
        <v>0</v>
      </c>
      <c r="L49" s="167">
        <f t="shared" ca="1" si="6"/>
        <v>0</v>
      </c>
      <c r="M49" s="167">
        <f t="shared" ca="1" si="6"/>
        <v>0</v>
      </c>
      <c r="N49" s="167">
        <f t="shared" ca="1" si="6"/>
        <v>0</v>
      </c>
      <c r="O49" s="167">
        <f t="shared" ca="1" si="6"/>
        <v>0</v>
      </c>
      <c r="P49" s="167">
        <f t="shared" ca="1" si="6"/>
        <v>0</v>
      </c>
      <c r="Q49" s="167">
        <f t="shared" ca="1" si="6"/>
        <v>0</v>
      </c>
      <c r="R49" s="167">
        <f t="shared" ca="1" si="6"/>
        <v>0</v>
      </c>
      <c r="S49" s="167">
        <f t="shared" ca="1" si="6"/>
        <v>0</v>
      </c>
      <c r="T49" s="167">
        <f t="shared" ca="1" si="6"/>
        <v>0</v>
      </c>
      <c r="U49" s="167">
        <f t="shared" ca="1" si="6"/>
        <v>0</v>
      </c>
      <c r="V49" s="167">
        <f t="shared" ca="1" si="6"/>
        <v>0</v>
      </c>
      <c r="W49" s="167">
        <f t="shared" ca="1" si="6"/>
        <v>0</v>
      </c>
      <c r="X49" s="167">
        <f t="shared" ca="1" si="6"/>
        <v>0</v>
      </c>
      <c r="Y49" s="334">
        <f t="shared" si="8"/>
        <v>0</v>
      </c>
      <c r="Z49" s="334">
        <f t="shared" ca="1" si="9"/>
        <v>0</v>
      </c>
    </row>
    <row r="50" spans="1:26" ht="15">
      <c r="A50" s="315">
        <f>VLOOKUP("Applic",LookupNew,MATCH(D50,SavingsNew!$C$6:$U$6,0),FALSE)</f>
        <v>0</v>
      </c>
      <c r="B50" s="315">
        <f>VLOOKUP("Sats",LookupNew,MATCH(D50,SavingsNew!$C$6:$U$6,0),FALSE)</f>
        <v>0</v>
      </c>
      <c r="C50" s="325">
        <f ca="1">VLOOKUP($D$35,[1]TURN!TURN,MATCH(D50,[1]!BLDGTYPE,0),FALSE)</f>
        <v>0.06</v>
      </c>
      <c r="D50" t="str">
        <f t="shared" si="5"/>
        <v>Hospital</v>
      </c>
      <c r="E50" s="167">
        <f t="shared" ca="1" si="7"/>
        <v>0</v>
      </c>
      <c r="F50" s="167">
        <f t="shared" ca="1" si="6"/>
        <v>0</v>
      </c>
      <c r="G50" s="167">
        <f t="shared" ca="1" si="6"/>
        <v>0</v>
      </c>
      <c r="H50" s="167">
        <f t="shared" ca="1" si="6"/>
        <v>0</v>
      </c>
      <c r="I50" s="167">
        <f t="shared" ca="1" si="6"/>
        <v>0</v>
      </c>
      <c r="J50" s="167">
        <f t="shared" ref="F50:X53" ca="1" si="10">J27*$A50*$B50*$C50</f>
        <v>0</v>
      </c>
      <c r="K50" s="167">
        <f t="shared" ca="1" si="10"/>
        <v>0</v>
      </c>
      <c r="L50" s="167">
        <f t="shared" ca="1" si="10"/>
        <v>0</v>
      </c>
      <c r="M50" s="167">
        <f t="shared" ca="1" si="10"/>
        <v>0</v>
      </c>
      <c r="N50" s="167">
        <f t="shared" ca="1" si="10"/>
        <v>0</v>
      </c>
      <c r="O50" s="167">
        <f t="shared" ca="1" si="10"/>
        <v>0</v>
      </c>
      <c r="P50" s="167">
        <f t="shared" ca="1" si="10"/>
        <v>0</v>
      </c>
      <c r="Q50" s="167">
        <f t="shared" ca="1" si="10"/>
        <v>0</v>
      </c>
      <c r="R50" s="167">
        <f t="shared" ca="1" si="10"/>
        <v>0</v>
      </c>
      <c r="S50" s="167">
        <f t="shared" ca="1" si="10"/>
        <v>0</v>
      </c>
      <c r="T50" s="167">
        <f t="shared" ca="1" si="10"/>
        <v>0</v>
      </c>
      <c r="U50" s="167">
        <f t="shared" ca="1" si="10"/>
        <v>0</v>
      </c>
      <c r="V50" s="167">
        <f t="shared" ca="1" si="10"/>
        <v>0</v>
      </c>
      <c r="W50" s="167">
        <f t="shared" ca="1" si="10"/>
        <v>0</v>
      </c>
      <c r="X50" s="167">
        <f t="shared" ca="1" si="10"/>
        <v>0</v>
      </c>
      <c r="Y50" s="334">
        <f t="shared" si="8"/>
        <v>0</v>
      </c>
      <c r="Z50" s="334">
        <f t="shared" ca="1" si="9"/>
        <v>0</v>
      </c>
    </row>
    <row r="51" spans="1:26" ht="15">
      <c r="A51" s="315">
        <f>VLOOKUP("Applic",LookupNew,MATCH(D51,SavingsNew!$C$6:$U$6,0),FALSE)</f>
        <v>0</v>
      </c>
      <c r="B51" s="315">
        <f>VLOOKUP("Sats",LookupNew,MATCH(D51,SavingsNew!$C$6:$U$6,0),FALSE)</f>
        <v>0</v>
      </c>
      <c r="C51" s="325">
        <f ca="1">VLOOKUP($D$35,[1]TURN!TURN,MATCH(D51,[1]!BLDGTYPE,0),FALSE)</f>
        <v>0.06</v>
      </c>
      <c r="D51" t="str">
        <f t="shared" si="5"/>
        <v>Residential Care</v>
      </c>
      <c r="E51" s="167">
        <f t="shared" ca="1" si="7"/>
        <v>0</v>
      </c>
      <c r="F51" s="167">
        <f t="shared" ca="1" si="10"/>
        <v>0</v>
      </c>
      <c r="G51" s="167">
        <f t="shared" ca="1" si="10"/>
        <v>0</v>
      </c>
      <c r="H51" s="167">
        <f t="shared" ca="1" si="10"/>
        <v>0</v>
      </c>
      <c r="I51" s="167">
        <f t="shared" ca="1" si="10"/>
        <v>0</v>
      </c>
      <c r="J51" s="167">
        <f t="shared" ca="1" si="10"/>
        <v>0</v>
      </c>
      <c r="K51" s="167">
        <f t="shared" ca="1" si="10"/>
        <v>0</v>
      </c>
      <c r="L51" s="167">
        <f t="shared" ca="1" si="10"/>
        <v>0</v>
      </c>
      <c r="M51" s="167">
        <f t="shared" ca="1" si="10"/>
        <v>0</v>
      </c>
      <c r="N51" s="167">
        <f t="shared" ca="1" si="10"/>
        <v>0</v>
      </c>
      <c r="O51" s="167">
        <f t="shared" ca="1" si="10"/>
        <v>0</v>
      </c>
      <c r="P51" s="167">
        <f t="shared" ca="1" si="10"/>
        <v>0</v>
      </c>
      <c r="Q51" s="167">
        <f t="shared" ca="1" si="10"/>
        <v>0</v>
      </c>
      <c r="R51" s="167">
        <f t="shared" ca="1" si="10"/>
        <v>0</v>
      </c>
      <c r="S51" s="167">
        <f t="shared" ca="1" si="10"/>
        <v>0</v>
      </c>
      <c r="T51" s="167">
        <f t="shared" ca="1" si="10"/>
        <v>0</v>
      </c>
      <c r="U51" s="167">
        <f t="shared" ca="1" si="10"/>
        <v>0</v>
      </c>
      <c r="V51" s="167">
        <f t="shared" ca="1" si="10"/>
        <v>0</v>
      </c>
      <c r="W51" s="167">
        <f t="shared" ca="1" si="10"/>
        <v>0</v>
      </c>
      <c r="X51" s="167">
        <f t="shared" ca="1" si="10"/>
        <v>0</v>
      </c>
      <c r="Y51" s="334">
        <f t="shared" si="8"/>
        <v>0</v>
      </c>
      <c r="Z51" s="334">
        <f t="shared" ca="1" si="9"/>
        <v>0</v>
      </c>
    </row>
    <row r="52" spans="1:26" ht="15">
      <c r="A52" s="315">
        <f>VLOOKUP("Applic",LookupNew,MATCH(D52,SavingsNew!$C$6:$U$6,0),FALSE)</f>
        <v>0</v>
      </c>
      <c r="B52" s="315">
        <f>VLOOKUP("Sats",LookupNew,MATCH(D52,SavingsNew!$C$6:$U$6,0),FALSE)</f>
        <v>0</v>
      </c>
      <c r="C52" s="325">
        <f ca="1">VLOOKUP($D$35,[1]TURN!TURN,MATCH(D52,[1]!BLDGTYPE,0),FALSE)</f>
        <v>0.06</v>
      </c>
      <c r="D52" t="str">
        <f t="shared" si="5"/>
        <v>Assembly</v>
      </c>
      <c r="E52" s="167">
        <f t="shared" ca="1" si="7"/>
        <v>0</v>
      </c>
      <c r="F52" s="167">
        <f t="shared" ca="1" si="10"/>
        <v>0</v>
      </c>
      <c r="G52" s="167">
        <f t="shared" ca="1" si="10"/>
        <v>0</v>
      </c>
      <c r="H52" s="167">
        <f t="shared" ca="1" si="10"/>
        <v>0</v>
      </c>
      <c r="I52" s="167">
        <f t="shared" ca="1" si="10"/>
        <v>0</v>
      </c>
      <c r="J52" s="167">
        <f t="shared" ca="1" si="10"/>
        <v>0</v>
      </c>
      <c r="K52" s="167">
        <f t="shared" ca="1" si="10"/>
        <v>0</v>
      </c>
      <c r="L52" s="167">
        <f t="shared" ca="1" si="10"/>
        <v>0</v>
      </c>
      <c r="M52" s="167">
        <f t="shared" ca="1" si="10"/>
        <v>0</v>
      </c>
      <c r="N52" s="167">
        <f t="shared" ca="1" si="10"/>
        <v>0</v>
      </c>
      <c r="O52" s="167">
        <f t="shared" ca="1" si="10"/>
        <v>0</v>
      </c>
      <c r="P52" s="167">
        <f t="shared" ca="1" si="10"/>
        <v>0</v>
      </c>
      <c r="Q52" s="167">
        <f t="shared" ca="1" si="10"/>
        <v>0</v>
      </c>
      <c r="R52" s="167">
        <f t="shared" ca="1" si="10"/>
        <v>0</v>
      </c>
      <c r="S52" s="167">
        <f t="shared" ca="1" si="10"/>
        <v>0</v>
      </c>
      <c r="T52" s="167">
        <f t="shared" ca="1" si="10"/>
        <v>0</v>
      </c>
      <c r="U52" s="167">
        <f t="shared" ca="1" si="10"/>
        <v>0</v>
      </c>
      <c r="V52" s="167">
        <f t="shared" ca="1" si="10"/>
        <v>0</v>
      </c>
      <c r="W52" s="167">
        <f t="shared" ca="1" si="10"/>
        <v>0</v>
      </c>
      <c r="X52" s="167">
        <f t="shared" ca="1" si="10"/>
        <v>0</v>
      </c>
      <c r="Y52" s="334">
        <f t="shared" si="8"/>
        <v>0</v>
      </c>
      <c r="Z52" s="334">
        <f t="shared" ca="1" si="9"/>
        <v>0</v>
      </c>
    </row>
    <row r="53" spans="1:26" ht="15">
      <c r="A53" s="315">
        <f>VLOOKUP("Applic",LookupNew,MATCH(D53,SavingsNew!$C$6:$U$6,0),FALSE)</f>
        <v>0.25562759929155504</v>
      </c>
      <c r="B53" s="315">
        <f>VLOOKUP("Sats",LookupNew,MATCH(D53,SavingsNew!$C$6:$U$6,0),FALSE)</f>
        <v>0.7</v>
      </c>
      <c r="C53" s="325">
        <f ca="1">VLOOKUP($D$35,[1]TURN!TURN,MATCH(D53,[1]!BLDGTYPE,0),FALSE)</f>
        <v>0.06</v>
      </c>
      <c r="D53" t="str">
        <f t="shared" si="5"/>
        <v>Other</v>
      </c>
      <c r="E53" s="167">
        <f t="shared" ca="1" si="7"/>
        <v>3.6258072875586587</v>
      </c>
      <c r="F53" s="167">
        <f t="shared" ca="1" si="10"/>
        <v>3.5931750219706315</v>
      </c>
      <c r="G53" s="167">
        <f t="shared" ca="1" si="10"/>
        <v>3.5608364467728948</v>
      </c>
      <c r="H53" s="167">
        <f t="shared" ca="1" si="10"/>
        <v>3.5287889187519399</v>
      </c>
      <c r="I53" s="167">
        <f t="shared" ca="1" si="10"/>
        <v>3.4970298184831723</v>
      </c>
      <c r="J53" s="167">
        <f t="shared" ca="1" si="10"/>
        <v>3.4655565501168226</v>
      </c>
      <c r="K53" s="167">
        <f t="shared" ca="1" si="10"/>
        <v>3.4343665411657716</v>
      </c>
      <c r="L53" s="167">
        <f t="shared" ca="1" si="10"/>
        <v>3.4034572422952798</v>
      </c>
      <c r="M53" s="167">
        <f t="shared" ca="1" si="10"/>
        <v>3.3728261271146232</v>
      </c>
      <c r="N53" s="167">
        <f t="shared" ca="1" si="10"/>
        <v>3.3424706919705902</v>
      </c>
      <c r="O53" s="167">
        <f t="shared" ca="1" si="10"/>
        <v>3.3123884557428558</v>
      </c>
      <c r="P53" s="167">
        <f t="shared" ca="1" si="10"/>
        <v>3.2825769596411694</v>
      </c>
      <c r="Q53" s="167">
        <f t="shared" ca="1" si="10"/>
        <v>3.2530337670043994</v>
      </c>
      <c r="R53" s="167">
        <f t="shared" ca="1" si="10"/>
        <v>3.2237564631013598</v>
      </c>
      <c r="S53" s="167">
        <f t="shared" ca="1" si="10"/>
        <v>3.1947426549334477</v>
      </c>
      <c r="T53" s="167">
        <f t="shared" ca="1" si="10"/>
        <v>3.1659899710390458</v>
      </c>
      <c r="U53" s="167">
        <f t="shared" ca="1" si="10"/>
        <v>3.1374960612996947</v>
      </c>
      <c r="V53" s="167">
        <f t="shared" ca="1" si="10"/>
        <v>3.1092585967479969</v>
      </c>
      <c r="W53" s="167">
        <f t="shared" ca="1" si="10"/>
        <v>3.0812752693772656</v>
      </c>
      <c r="X53" s="167">
        <f t="shared" ca="1" si="10"/>
        <v>3.053543791952869</v>
      </c>
      <c r="Y53" s="334">
        <f t="shared" si="8"/>
        <v>50.892396532547821</v>
      </c>
      <c r="Z53" s="334">
        <f t="shared" ca="1" si="9"/>
        <v>66.638376637040494</v>
      </c>
    </row>
    <row r="54" spans="1:26" ht="15">
      <c r="A54" s="325"/>
      <c r="B54" s="326"/>
      <c r="C54" s="325"/>
      <c r="E54" s="167"/>
      <c r="F54" s="167"/>
      <c r="G54" s="167"/>
      <c r="H54" s="167"/>
      <c r="I54" s="167"/>
      <c r="J54" s="167"/>
      <c r="K54" s="167"/>
      <c r="L54" s="167"/>
      <c r="M54" s="167"/>
      <c r="N54" s="167"/>
      <c r="O54" s="167"/>
      <c r="P54" s="167"/>
      <c r="Q54" s="167"/>
      <c r="R54" s="167"/>
      <c r="S54" s="167"/>
      <c r="T54" s="167"/>
      <c r="U54" s="167"/>
      <c r="V54" s="167"/>
      <c r="W54" s="167"/>
      <c r="X54" s="167"/>
      <c r="Y54" s="334"/>
      <c r="Z54" s="130"/>
    </row>
    <row r="55" spans="1:26" ht="15">
      <c r="A55" s="325"/>
      <c r="B55" s="326"/>
      <c r="C55" s="325"/>
      <c r="D55" t="s">
        <v>341</v>
      </c>
      <c r="E55" s="167">
        <f ca="1">SUM(E36:E53)</f>
        <v>45.177034667396612</v>
      </c>
      <c r="F55" s="167">
        <f t="shared" ref="F55:X55" ca="1" si="11">SUM(F36:F53)</f>
        <v>44.998419309572228</v>
      </c>
      <c r="G55" s="167">
        <f t="shared" ca="1" si="11"/>
        <v>44.820619164698392</v>
      </c>
      <c r="H55" s="167">
        <f t="shared" ca="1" si="11"/>
        <v>44.643629696689437</v>
      </c>
      <c r="I55" s="167">
        <f t="shared" ca="1" si="11"/>
        <v>44.467446400220226</v>
      </c>
      <c r="J55" s="167">
        <f t="shared" ca="1" si="11"/>
        <v>44.292064800485981</v>
      </c>
      <c r="K55" s="167">
        <f t="shared" ca="1" si="11"/>
        <v>44.117480452964259</v>
      </c>
      <c r="L55" s="167">
        <f t="shared" ca="1" si="11"/>
        <v>43.943688943178771</v>
      </c>
      <c r="M55" s="167">
        <f t="shared" ca="1" si="11"/>
        <v>43.770685886465351</v>
      </c>
      <c r="N55" s="167">
        <f t="shared" ca="1" si="11"/>
        <v>43.598466927739864</v>
      </c>
      <c r="O55" s="167">
        <f t="shared" ca="1" si="11"/>
        <v>43.427027741267914</v>
      </c>
      <c r="P55" s="167">
        <f t="shared" ca="1" si="11"/>
        <v>43.256364030436721</v>
      </c>
      <c r="Q55" s="167">
        <f t="shared" ca="1" si="11"/>
        <v>43.086471527528772</v>
      </c>
      <c r="R55" s="167">
        <f t="shared" ca="1" si="11"/>
        <v>42.917345993497442</v>
      </c>
      <c r="S55" s="167">
        <f t="shared" ca="1" si="11"/>
        <v>42.74898321774441</v>
      </c>
      <c r="T55" s="167">
        <f t="shared" ca="1" si="11"/>
        <v>42.581379017899089</v>
      </c>
      <c r="U55" s="167">
        <f t="shared" ca="1" si="11"/>
        <v>42.41452923959978</v>
      </c>
      <c r="V55" s="167">
        <f t="shared" ca="1" si="11"/>
        <v>42.248429756276764</v>
      </c>
      <c r="W55" s="167">
        <f t="shared" ca="1" si="11"/>
        <v>42.083076468937108</v>
      </c>
      <c r="X55" s="167">
        <f t="shared" ca="1" si="11"/>
        <v>41.918465305951408</v>
      </c>
      <c r="Y55" s="334">
        <f>SUM(Y36:Y53)</f>
        <v>698.64108843252347</v>
      </c>
      <c r="Z55" s="334">
        <f ca="1">SUM(E55:Y55)</f>
        <v>1569.1526969810739</v>
      </c>
    </row>
    <row r="56" spans="1:26" ht="15">
      <c r="A56" s="325"/>
      <c r="B56" s="326"/>
      <c r="C56" s="325"/>
      <c r="E56" s="167"/>
      <c r="F56" s="167"/>
      <c r="G56" s="167"/>
      <c r="H56" s="167"/>
      <c r="I56" s="167"/>
      <c r="J56" s="167"/>
      <c r="K56" s="167"/>
      <c r="L56" s="167"/>
      <c r="M56" s="167"/>
      <c r="N56" s="167"/>
      <c r="O56" s="167"/>
      <c r="P56" s="167"/>
      <c r="Q56" s="167"/>
      <c r="R56" s="167"/>
      <c r="S56" s="167"/>
      <c r="T56" s="167"/>
      <c r="U56" s="167"/>
      <c r="V56" s="167"/>
      <c r="W56" s="167"/>
      <c r="X56" s="167"/>
      <c r="Y56" s="167"/>
    </row>
    <row r="57" spans="1:26" ht="15">
      <c r="A57" s="325"/>
      <c r="B57" s="326"/>
      <c r="C57" s="325"/>
      <c r="E57" s="167"/>
      <c r="F57" s="167"/>
      <c r="G57" s="167"/>
      <c r="H57" s="167"/>
      <c r="I57" s="167"/>
      <c r="J57" s="167"/>
      <c r="K57" s="167"/>
      <c r="L57" s="167"/>
      <c r="M57" s="167"/>
      <c r="N57" s="167"/>
      <c r="O57" s="167"/>
      <c r="P57" s="167"/>
      <c r="Q57" s="167"/>
      <c r="R57" s="167"/>
      <c r="S57" s="167"/>
      <c r="T57" s="167"/>
      <c r="U57" s="167"/>
      <c r="V57" s="167"/>
      <c r="W57" s="167"/>
      <c r="X57" s="167"/>
      <c r="Y57" s="167"/>
    </row>
    <row r="58" spans="1:26" ht="15">
      <c r="A58" s="111" t="s">
        <v>203</v>
      </c>
      <c r="B58" s="111"/>
      <c r="C58" s="111"/>
      <c r="D58" s="23" t="s">
        <v>208</v>
      </c>
    </row>
    <row r="59" spans="1:26" ht="15">
      <c r="A59" s="90" t="s">
        <v>205</v>
      </c>
      <c r="B59" s="90" t="s">
        <v>206</v>
      </c>
      <c r="C59" s="90" t="s">
        <v>207</v>
      </c>
      <c r="D59" s="90" t="str">
        <f>$C$8</f>
        <v>Lighting Controls Interior-NR</v>
      </c>
      <c r="E59" s="112">
        <f t="shared" ref="E59:X59" si="12">E11</f>
        <v>2016</v>
      </c>
      <c r="F59" s="112">
        <f t="shared" si="12"/>
        <v>2017</v>
      </c>
      <c r="G59" s="112">
        <f t="shared" si="12"/>
        <v>2018</v>
      </c>
      <c r="H59" s="112">
        <f t="shared" si="12"/>
        <v>2019</v>
      </c>
      <c r="I59" s="112">
        <f t="shared" si="12"/>
        <v>2020</v>
      </c>
      <c r="J59" s="112">
        <f t="shared" si="12"/>
        <v>2021</v>
      </c>
      <c r="K59" s="112">
        <f t="shared" si="12"/>
        <v>2022</v>
      </c>
      <c r="L59" s="112">
        <f t="shared" si="12"/>
        <v>2023</v>
      </c>
      <c r="M59" s="112">
        <f t="shared" si="12"/>
        <v>2024</v>
      </c>
      <c r="N59" s="112">
        <f t="shared" si="12"/>
        <v>2025</v>
      </c>
      <c r="O59" s="112">
        <f t="shared" si="12"/>
        <v>2026</v>
      </c>
      <c r="P59" s="112">
        <f t="shared" si="12"/>
        <v>2027</v>
      </c>
      <c r="Q59" s="112">
        <f t="shared" si="12"/>
        <v>2028</v>
      </c>
      <c r="R59" s="112">
        <f t="shared" si="12"/>
        <v>2029</v>
      </c>
      <c r="S59" s="112">
        <f t="shared" si="12"/>
        <v>2030</v>
      </c>
      <c r="T59" s="112">
        <f t="shared" si="12"/>
        <v>2031</v>
      </c>
      <c r="U59" s="112">
        <f t="shared" si="12"/>
        <v>2032</v>
      </c>
      <c r="V59" s="112">
        <f t="shared" si="12"/>
        <v>2033</v>
      </c>
      <c r="W59" s="112">
        <f t="shared" si="12"/>
        <v>2034</v>
      </c>
      <c r="X59" s="112">
        <f t="shared" si="12"/>
        <v>2035</v>
      </c>
      <c r="Y59" s="80" t="s">
        <v>80</v>
      </c>
      <c r="Z59" s="80" t="s">
        <v>202</v>
      </c>
    </row>
    <row r="60" spans="1:26">
      <c r="A60" s="315">
        <f>VLOOKUP("Applic",LookupNew,MATCH(D60,SavingsNew!$C$6:$U$6,0),FALSE)</f>
        <v>0.50527001127628812</v>
      </c>
      <c r="B60" s="315">
        <f>VLOOKUP("Sats",LookupNew,MATCH(D60,SavingsNew!$C$6:$U$6,0),FALSE)</f>
        <v>0.75729180816890651</v>
      </c>
      <c r="D60" t="s">
        <v>42</v>
      </c>
      <c r="N60" s="306">
        <f>'SC-New'!E213</f>
        <v>2.3833204207293104</v>
      </c>
      <c r="O60" s="306">
        <f>'SC-New'!F213</f>
        <v>1.4884064988615771</v>
      </c>
      <c r="P60" s="306">
        <f>'SC-New'!G213</f>
        <v>1.219451447431855</v>
      </c>
      <c r="Q60" s="306">
        <f>'SC-New'!H213</f>
        <v>1.1962923352862458</v>
      </c>
      <c r="R60" s="306">
        <f>'SC-New'!I213</f>
        <v>0.98074974037473739</v>
      </c>
      <c r="S60" s="306">
        <f>'SC-New'!J213</f>
        <v>0.69281841417078982</v>
      </c>
      <c r="T60" s="306">
        <f>'SC-New'!K213</f>
        <v>0.77248024554034456</v>
      </c>
      <c r="U60" s="306">
        <f>'SC-New'!L213</f>
        <v>0.59960501258831855</v>
      </c>
      <c r="V60" s="306">
        <f>'SC-New'!M213</f>
        <v>0.52649700416689771</v>
      </c>
      <c r="W60" s="306">
        <f>'SC-New'!N213</f>
        <v>0.54449882688873363</v>
      </c>
      <c r="X60" s="306">
        <f>'SC-New'!O213</f>
        <v>0.50641176634636453</v>
      </c>
      <c r="Y60" s="334">
        <f>Z60*$A60*$B60</f>
        <v>4.1747713820887116</v>
      </c>
      <c r="Z60" s="334">
        <f>SUM(E60:X60)</f>
        <v>10.910531712385174</v>
      </c>
    </row>
    <row r="61" spans="1:26" ht="15">
      <c r="A61" s="315">
        <f>VLOOKUP("Applic",LookupNew,MATCH(D61,SavingsNew!$C$6:$U$6,0),FALSE)</f>
        <v>0.50527001127628812</v>
      </c>
      <c r="B61" s="315">
        <f>VLOOKUP("Sats",LookupNew,MATCH(D61,SavingsNew!$C$6:$U$6,0),FALSE)</f>
        <v>0.75729180816890651</v>
      </c>
      <c r="D61" s="314" t="s">
        <v>507</v>
      </c>
      <c r="N61" s="306">
        <f>'SC-New'!E214</f>
        <v>2.3833204207293104</v>
      </c>
      <c r="O61" s="306">
        <f>'SC-New'!F214</f>
        <v>1.4884064988615771</v>
      </c>
      <c r="P61" s="306">
        <f>'SC-New'!G214</f>
        <v>1.219451447431855</v>
      </c>
      <c r="Q61" s="306">
        <f>'SC-New'!H214</f>
        <v>1.1962923352862458</v>
      </c>
      <c r="R61" s="306">
        <f>'SC-New'!I214</f>
        <v>0.98074974037473739</v>
      </c>
      <c r="S61" s="306">
        <f>'SC-New'!J214</f>
        <v>0.69281841417078982</v>
      </c>
      <c r="T61" s="306">
        <f>'SC-New'!K214</f>
        <v>0.77248024554034456</v>
      </c>
      <c r="U61" s="306">
        <f>'SC-New'!L214</f>
        <v>0.59960501258831855</v>
      </c>
      <c r="V61" s="306">
        <f>'SC-New'!M214</f>
        <v>0.52649700416689771</v>
      </c>
      <c r="W61" s="306">
        <f>'SC-New'!N214</f>
        <v>0.54449882688873363</v>
      </c>
      <c r="X61" s="306">
        <f>'SC-New'!O214</f>
        <v>0.50641176634636453</v>
      </c>
      <c r="Y61" s="334">
        <f t="shared" ref="Y61:Y77" si="13">Z61*$A61*$B61</f>
        <v>4.1747713820887116</v>
      </c>
      <c r="Z61" s="334">
        <f t="shared" ref="Z61:Z77" si="14">SUM(E61:X61)</f>
        <v>10.910531712385174</v>
      </c>
    </row>
    <row r="62" spans="1:26" ht="15">
      <c r="A62" s="315">
        <f>VLOOKUP("Applic",LookupNew,MATCH(D62,SavingsNew!$C$6:$U$6,0),FALSE)</f>
        <v>0.50527001127628812</v>
      </c>
      <c r="B62" s="315">
        <f>VLOOKUP("Sats",LookupNew,MATCH(D62,SavingsNew!$C$6:$U$6,0),FALSE)</f>
        <v>0.75729180816890651</v>
      </c>
      <c r="D62" s="314" t="s">
        <v>508</v>
      </c>
      <c r="N62" s="306">
        <f>'SC-New'!E215</f>
        <v>2.3833204207293104</v>
      </c>
      <c r="O62" s="306">
        <f>'SC-New'!F215</f>
        <v>1.4884064988615771</v>
      </c>
      <c r="P62" s="306">
        <f>'SC-New'!G215</f>
        <v>1.219451447431855</v>
      </c>
      <c r="Q62" s="306">
        <f>'SC-New'!H215</f>
        <v>1.1962923352862458</v>
      </c>
      <c r="R62" s="306">
        <f>'SC-New'!I215</f>
        <v>0.98074974037473739</v>
      </c>
      <c r="S62" s="306">
        <f>'SC-New'!J215</f>
        <v>0.69281841417078982</v>
      </c>
      <c r="T62" s="306">
        <f>'SC-New'!K215</f>
        <v>0.77248024554034456</v>
      </c>
      <c r="U62" s="306">
        <f>'SC-New'!L215</f>
        <v>0.59960501258831855</v>
      </c>
      <c r="V62" s="306">
        <f>'SC-New'!M215</f>
        <v>0.52649700416689771</v>
      </c>
      <c r="W62" s="306">
        <f>'SC-New'!N215</f>
        <v>0.54449882688873363</v>
      </c>
      <c r="X62" s="306">
        <f>'SC-New'!O215</f>
        <v>0.50641176634636453</v>
      </c>
      <c r="Y62" s="334">
        <f t="shared" si="13"/>
        <v>4.1747713820887116</v>
      </c>
      <c r="Z62" s="334">
        <f t="shared" si="14"/>
        <v>10.910531712385174</v>
      </c>
    </row>
    <row r="63" spans="1:26">
      <c r="A63" s="315">
        <f>VLOOKUP("Applic",LookupNew,MATCH(D63,SavingsNew!$C$6:$U$6,0),FALSE)</f>
        <v>0</v>
      </c>
      <c r="B63" s="315">
        <f>VLOOKUP("Sats",LookupNew,MATCH(D63,SavingsNew!$C$6:$U$6,0),FALSE)</f>
        <v>0</v>
      </c>
      <c r="D63" s="23" t="s">
        <v>780</v>
      </c>
      <c r="N63" s="306">
        <f>'SC-New'!E216</f>
        <v>0</v>
      </c>
      <c r="O63" s="306">
        <f>'SC-New'!F216</f>
        <v>0</v>
      </c>
      <c r="P63" s="306">
        <f>'SC-New'!G216</f>
        <v>0</v>
      </c>
      <c r="Q63" s="306">
        <f>'SC-New'!H216</f>
        <v>0</v>
      </c>
      <c r="R63" s="306">
        <f>'SC-New'!I216</f>
        <v>0</v>
      </c>
      <c r="S63" s="306">
        <f>'SC-New'!J216</f>
        <v>0</v>
      </c>
      <c r="T63" s="306">
        <f>'SC-New'!K216</f>
        <v>0</v>
      </c>
      <c r="U63" s="306">
        <f>'SC-New'!L216</f>
        <v>0</v>
      </c>
      <c r="V63" s="306">
        <f>'SC-New'!M216</f>
        <v>0</v>
      </c>
      <c r="W63" s="306">
        <f>'SC-New'!N216</f>
        <v>0</v>
      </c>
      <c r="X63" s="306">
        <f>'SC-New'!O216</f>
        <v>0</v>
      </c>
      <c r="Y63" s="334">
        <f t="shared" si="13"/>
        <v>0</v>
      </c>
      <c r="Z63" s="334">
        <f t="shared" si="14"/>
        <v>0</v>
      </c>
    </row>
    <row r="64" spans="1:26">
      <c r="A64" s="315">
        <f>VLOOKUP("Applic",LookupNew,MATCH(D64,SavingsNew!$C$6:$U$6,0),FALSE)</f>
        <v>0</v>
      </c>
      <c r="B64" s="315">
        <f>VLOOKUP("Sats",LookupNew,MATCH(D64,SavingsNew!$C$6:$U$6,0),FALSE)</f>
        <v>0</v>
      </c>
      <c r="D64" s="23" t="s">
        <v>514</v>
      </c>
      <c r="N64" s="306">
        <f>'SC-New'!E217</f>
        <v>0</v>
      </c>
      <c r="O64" s="306">
        <f>'SC-New'!F217</f>
        <v>0</v>
      </c>
      <c r="P64" s="306">
        <f>'SC-New'!G217</f>
        <v>0</v>
      </c>
      <c r="Q64" s="306">
        <f>'SC-New'!H217</f>
        <v>0</v>
      </c>
      <c r="R64" s="306">
        <f>'SC-New'!I217</f>
        <v>0</v>
      </c>
      <c r="S64" s="306">
        <f>'SC-New'!J217</f>
        <v>0</v>
      </c>
      <c r="T64" s="306">
        <f>'SC-New'!K217</f>
        <v>0</v>
      </c>
      <c r="U64" s="306">
        <f>'SC-New'!L217</f>
        <v>0</v>
      </c>
      <c r="V64" s="306">
        <f>'SC-New'!M217</f>
        <v>0</v>
      </c>
      <c r="W64" s="306">
        <f>'SC-New'!N217</f>
        <v>0</v>
      </c>
      <c r="X64" s="306">
        <f>'SC-New'!O217</f>
        <v>0</v>
      </c>
      <c r="Y64" s="334">
        <f t="shared" si="13"/>
        <v>0</v>
      </c>
      <c r="Z64" s="334">
        <f t="shared" si="14"/>
        <v>0</v>
      </c>
    </row>
    <row r="65" spans="1:26">
      <c r="A65" s="315">
        <f>VLOOKUP("Applic",LookupNew,MATCH(D65,SavingsNew!$C$6:$U$6,0),FALSE)</f>
        <v>0</v>
      </c>
      <c r="B65" s="315">
        <f>VLOOKUP("Sats",LookupNew,MATCH(D65,SavingsNew!$C$6:$U$6,0),FALSE)</f>
        <v>0</v>
      </c>
      <c r="D65" s="23" t="s">
        <v>515</v>
      </c>
      <c r="N65" s="306">
        <f>'SC-New'!E218</f>
        <v>0</v>
      </c>
      <c r="O65" s="306">
        <f>'SC-New'!F218</f>
        <v>0</v>
      </c>
      <c r="P65" s="306">
        <f>'SC-New'!G218</f>
        <v>0</v>
      </c>
      <c r="Q65" s="306">
        <f>'SC-New'!H218</f>
        <v>0</v>
      </c>
      <c r="R65" s="306">
        <f>'SC-New'!I218</f>
        <v>0</v>
      </c>
      <c r="S65" s="306">
        <f>'SC-New'!J218</f>
        <v>0</v>
      </c>
      <c r="T65" s="306">
        <f>'SC-New'!K218</f>
        <v>0</v>
      </c>
      <c r="U65" s="306">
        <f>'SC-New'!L218</f>
        <v>0</v>
      </c>
      <c r="V65" s="306">
        <f>'SC-New'!M218</f>
        <v>0</v>
      </c>
      <c r="W65" s="306">
        <f>'SC-New'!N218</f>
        <v>0</v>
      </c>
      <c r="X65" s="306">
        <f>'SC-New'!O218</f>
        <v>0</v>
      </c>
      <c r="Y65" s="334">
        <f t="shared" si="13"/>
        <v>0</v>
      </c>
      <c r="Z65" s="334">
        <f t="shared" si="14"/>
        <v>0</v>
      </c>
    </row>
    <row r="66" spans="1:26">
      <c r="A66" s="315">
        <f>VLOOKUP("Applic",LookupNew,MATCH(D66,SavingsNew!$C$6:$U$6,0),FALSE)</f>
        <v>0</v>
      </c>
      <c r="B66" s="315">
        <f>VLOOKUP("Sats",LookupNew,MATCH(D66,SavingsNew!$C$6:$U$6,0),FALSE)</f>
        <v>0</v>
      </c>
      <c r="D66" s="23" t="s">
        <v>516</v>
      </c>
      <c r="N66" s="306">
        <f>'SC-New'!E219</f>
        <v>0</v>
      </c>
      <c r="O66" s="306">
        <f>'SC-New'!F219</f>
        <v>0</v>
      </c>
      <c r="P66" s="306">
        <f>'SC-New'!G219</f>
        <v>0</v>
      </c>
      <c r="Q66" s="306">
        <f>'SC-New'!H219</f>
        <v>0</v>
      </c>
      <c r="R66" s="306">
        <f>'SC-New'!I219</f>
        <v>0</v>
      </c>
      <c r="S66" s="306">
        <f>'SC-New'!J219</f>
        <v>0</v>
      </c>
      <c r="T66" s="306">
        <f>'SC-New'!K219</f>
        <v>0</v>
      </c>
      <c r="U66" s="306">
        <f>'SC-New'!L219</f>
        <v>0</v>
      </c>
      <c r="V66" s="306">
        <f>'SC-New'!M219</f>
        <v>0</v>
      </c>
      <c r="W66" s="306">
        <f>'SC-New'!N219</f>
        <v>0</v>
      </c>
      <c r="X66" s="306">
        <f>'SC-New'!O219</f>
        <v>0</v>
      </c>
      <c r="Y66" s="334">
        <f t="shared" si="13"/>
        <v>0</v>
      </c>
      <c r="Z66" s="334">
        <f t="shared" si="14"/>
        <v>0</v>
      </c>
    </row>
    <row r="67" spans="1:26">
      <c r="A67" s="315">
        <f>VLOOKUP("Applic",LookupNew,MATCH(D67,SavingsNew!$C$6:$U$6,0),FALSE)</f>
        <v>0.78474440033696813</v>
      </c>
      <c r="B67" s="315">
        <f>VLOOKUP("Sats",LookupNew,MATCH(D67,SavingsNew!$C$6:$U$6,0),FALSE)</f>
        <v>0.70961950735095192</v>
      </c>
      <c r="D67" s="23" t="s">
        <v>295</v>
      </c>
      <c r="N67" s="306">
        <f>'SC-New'!E220</f>
        <v>3.4685616932260723</v>
      </c>
      <c r="O67" s="306">
        <f>'SC-New'!F220</f>
        <v>2.1661500992469174</v>
      </c>
      <c r="P67" s="306">
        <f>'SC-New'!G220</f>
        <v>1.7747267805547069</v>
      </c>
      <c r="Q67" s="306">
        <f>'SC-New'!H220</f>
        <v>1.7410222024632707</v>
      </c>
      <c r="R67" s="306">
        <f>'SC-New'!I220</f>
        <v>1.4273326198683183</v>
      </c>
      <c r="S67" s="306">
        <f>'SC-New'!J220</f>
        <v>1.0082922089926454</v>
      </c>
      <c r="T67" s="306">
        <f>'SC-New'!K220</f>
        <v>1.1242279322371593</v>
      </c>
      <c r="U67" s="306">
        <f>'SC-New'!L220</f>
        <v>0.8726342289694129</v>
      </c>
      <c r="V67" s="306">
        <f>'SC-New'!M220</f>
        <v>0.76623660182996467</v>
      </c>
      <c r="W67" s="306">
        <f>'SC-New'!N220</f>
        <v>0.79243552672404149</v>
      </c>
      <c r="X67" s="306">
        <f>'SC-New'!O220</f>
        <v>0.7370055819898722</v>
      </c>
      <c r="Y67" s="334">
        <f t="shared" si="13"/>
        <v>8.8423291330117753</v>
      </c>
      <c r="Z67" s="334">
        <f t="shared" si="14"/>
        <v>15.878625476102378</v>
      </c>
    </row>
    <row r="68" spans="1:26">
      <c r="A68" s="315">
        <f>VLOOKUP("Applic",LookupNew,MATCH(D68,SavingsNew!$C$6:$U$6,0),FALSE)</f>
        <v>0.5</v>
      </c>
      <c r="B68" s="315">
        <f>VLOOKUP("Sats",LookupNew,MATCH(D68,SavingsNew!$C$6:$U$6,0),FALSE)</f>
        <v>0.70961950735095192</v>
      </c>
      <c r="D68" s="23" t="s">
        <v>509</v>
      </c>
      <c r="N68" s="306">
        <f>'SC-New'!E221</f>
        <v>2.2099945483756729</v>
      </c>
      <c r="O68" s="306">
        <f>'SC-New'!F221</f>
        <v>1.3801628264673031</v>
      </c>
      <c r="P68" s="306">
        <f>'SC-New'!G221</f>
        <v>1.1307674064272657</v>
      </c>
      <c r="Q68" s="306">
        <f>'SC-New'!H221</f>
        <v>1.1092925299726115</v>
      </c>
      <c r="R68" s="306">
        <f>'SC-New'!I221</f>
        <v>0.90942517032005821</v>
      </c>
      <c r="S68" s="306">
        <f>'SC-New'!J221</f>
        <v>0.64243351628867051</v>
      </c>
      <c r="T68" s="306">
        <f>'SC-New'!K221</f>
        <v>0.71630197791434846</v>
      </c>
      <c r="U68" s="306">
        <f>'SC-New'!L221</f>
        <v>0.55599901610938862</v>
      </c>
      <c r="V68" s="306">
        <f>'SC-New'!M221</f>
        <v>0.48820775369721914</v>
      </c>
      <c r="W68" s="306">
        <f>'SC-New'!N221</f>
        <v>0.50490040220979671</v>
      </c>
      <c r="X68" s="306">
        <f>'SC-New'!O221</f>
        <v>0.4695832054828315</v>
      </c>
      <c r="Y68" s="334">
        <f t="shared" si="13"/>
        <v>3.5896345303399668</v>
      </c>
      <c r="Z68" s="334">
        <f t="shared" si="14"/>
        <v>10.117068353265166</v>
      </c>
    </row>
    <row r="69" spans="1:26">
      <c r="A69" s="315">
        <f>VLOOKUP("Applic",LookupNew,MATCH(D69,SavingsNew!$C$6:$U$6,0),FALSE)</f>
        <v>0.69921768243993909</v>
      </c>
      <c r="B69" s="315">
        <f>VLOOKUP("Sats",LookupNew,MATCH(D69,SavingsNew!$C$6:$U$6,0),FALSE)</f>
        <v>0.74929334511440504</v>
      </c>
      <c r="D69" s="23" t="s">
        <v>296</v>
      </c>
      <c r="N69" s="306">
        <f>'SC-New'!E222</f>
        <v>3.263322011535891</v>
      </c>
      <c r="O69" s="306">
        <f>'SC-New'!F222</f>
        <v>2.0379759463319402</v>
      </c>
      <c r="P69" s="306">
        <f>'SC-New'!G222</f>
        <v>1.669713696820478</v>
      </c>
      <c r="Q69" s="306">
        <f>'SC-New'!H222</f>
        <v>1.6380034660957037</v>
      </c>
      <c r="R69" s="306">
        <f>'SC-New'!I222</f>
        <v>1.3428753380099927</v>
      </c>
      <c r="S69" s="306">
        <f>'SC-New'!J222</f>
        <v>0.94863013856486944</v>
      </c>
      <c r="T69" s="306">
        <f>'SC-New'!K222</f>
        <v>1.057705781741701</v>
      </c>
      <c r="U69" s="306">
        <f>'SC-New'!L222</f>
        <v>0.82099923232644967</v>
      </c>
      <c r="V69" s="306">
        <f>'SC-New'!M222</f>
        <v>0.72089730267144825</v>
      </c>
      <c r="W69" s="306">
        <f>'SC-New'!N222</f>
        <v>0.74554600027206597</v>
      </c>
      <c r="X69" s="306">
        <f>'SC-New'!O222</f>
        <v>0.69339592345420398</v>
      </c>
      <c r="Y69" s="334">
        <f t="shared" si="13"/>
        <v>7.8268622448263363</v>
      </c>
      <c r="Z69" s="334">
        <f t="shared" si="14"/>
        <v>14.939064837824745</v>
      </c>
    </row>
    <row r="70" spans="1:26">
      <c r="A70" s="315">
        <f>VLOOKUP("Applic",LookupNew,MATCH(D70,SavingsNew!$C$6:$U$6,0),FALSE)</f>
        <v>0</v>
      </c>
      <c r="B70" s="315">
        <f>VLOOKUP("Sats",LookupNew,MATCH(D70,SavingsNew!$C$6:$U$6,0),FALSE)</f>
        <v>0</v>
      </c>
      <c r="D70" s="23" t="s">
        <v>510</v>
      </c>
      <c r="N70" s="306">
        <f>'SC-New'!E223</f>
        <v>0</v>
      </c>
      <c r="O70" s="306">
        <f>'SC-New'!F223</f>
        <v>0</v>
      </c>
      <c r="P70" s="306">
        <f>'SC-New'!G223</f>
        <v>0</v>
      </c>
      <c r="Q70" s="306">
        <f>'SC-New'!H223</f>
        <v>0</v>
      </c>
      <c r="R70" s="306">
        <f>'SC-New'!I223</f>
        <v>0</v>
      </c>
      <c r="S70" s="306">
        <f>'SC-New'!J223</f>
        <v>0</v>
      </c>
      <c r="T70" s="306">
        <f>'SC-New'!K223</f>
        <v>0</v>
      </c>
      <c r="U70" s="306">
        <f>'SC-New'!L223</f>
        <v>0</v>
      </c>
      <c r="V70" s="306">
        <f>'SC-New'!M223</f>
        <v>0</v>
      </c>
      <c r="W70" s="306">
        <f>'SC-New'!N223</f>
        <v>0</v>
      </c>
      <c r="X70" s="306">
        <f>'SC-New'!O223</f>
        <v>0</v>
      </c>
      <c r="Y70" s="334">
        <f t="shared" si="13"/>
        <v>0</v>
      </c>
      <c r="Z70" s="334">
        <f t="shared" si="14"/>
        <v>0</v>
      </c>
    </row>
    <row r="71" spans="1:26">
      <c r="A71" s="315">
        <f>VLOOKUP("Applic",LookupNew,MATCH(D71,SavingsNew!$C$6:$U$6,0),FALSE)</f>
        <v>0</v>
      </c>
      <c r="B71" s="315">
        <f>VLOOKUP("Sats",LookupNew,MATCH(D71,SavingsNew!$C$6:$U$6,0),FALSE)</f>
        <v>0</v>
      </c>
      <c r="D71" s="23" t="s">
        <v>511</v>
      </c>
      <c r="N71" s="306">
        <f>'SC-New'!E224</f>
        <v>0</v>
      </c>
      <c r="O71" s="306">
        <f>'SC-New'!F224</f>
        <v>0</v>
      </c>
      <c r="P71" s="306">
        <f>'SC-New'!G224</f>
        <v>0</v>
      </c>
      <c r="Q71" s="306">
        <f>'SC-New'!H224</f>
        <v>0</v>
      </c>
      <c r="R71" s="306">
        <f>'SC-New'!I224</f>
        <v>0</v>
      </c>
      <c r="S71" s="306">
        <f>'SC-New'!J224</f>
        <v>0</v>
      </c>
      <c r="T71" s="306">
        <f>'SC-New'!K224</f>
        <v>0</v>
      </c>
      <c r="U71" s="306">
        <f>'SC-New'!L224</f>
        <v>0</v>
      </c>
      <c r="V71" s="306">
        <f>'SC-New'!M224</f>
        <v>0</v>
      </c>
      <c r="W71" s="306">
        <f>'SC-New'!N224</f>
        <v>0</v>
      </c>
      <c r="X71" s="306">
        <f>'SC-New'!O224</f>
        <v>0</v>
      </c>
      <c r="Y71" s="334">
        <f t="shared" si="13"/>
        <v>0</v>
      </c>
      <c r="Z71" s="334">
        <f t="shared" si="14"/>
        <v>0</v>
      </c>
    </row>
    <row r="72" spans="1:26">
      <c r="A72" s="315">
        <f>VLOOKUP("Applic",LookupNew,MATCH(D72,SavingsNew!$C$6:$U$6,0),FALSE)</f>
        <v>0</v>
      </c>
      <c r="B72" s="315">
        <f>VLOOKUP("Sats",LookupNew,MATCH(D72,SavingsNew!$C$6:$U$6,0),FALSE)</f>
        <v>0</v>
      </c>
      <c r="D72" s="23" t="s">
        <v>293</v>
      </c>
      <c r="N72" s="306">
        <f>'SC-New'!E225</f>
        <v>0</v>
      </c>
      <c r="O72" s="306">
        <f>'SC-New'!F225</f>
        <v>0</v>
      </c>
      <c r="P72" s="306">
        <f>'SC-New'!G225</f>
        <v>0</v>
      </c>
      <c r="Q72" s="306">
        <f>'SC-New'!H225</f>
        <v>0</v>
      </c>
      <c r="R72" s="306">
        <f>'SC-New'!I225</f>
        <v>0</v>
      </c>
      <c r="S72" s="306">
        <f>'SC-New'!J225</f>
        <v>0</v>
      </c>
      <c r="T72" s="306">
        <f>'SC-New'!K225</f>
        <v>0</v>
      </c>
      <c r="U72" s="306">
        <f>'SC-New'!L225</f>
        <v>0</v>
      </c>
      <c r="V72" s="306">
        <f>'SC-New'!M225</f>
        <v>0</v>
      </c>
      <c r="W72" s="306">
        <f>'SC-New'!N225</f>
        <v>0</v>
      </c>
      <c r="X72" s="306">
        <f>'SC-New'!O225</f>
        <v>0</v>
      </c>
      <c r="Y72" s="334">
        <f t="shared" si="13"/>
        <v>0</v>
      </c>
      <c r="Z72" s="334">
        <f t="shared" si="14"/>
        <v>0</v>
      </c>
    </row>
    <row r="73" spans="1:26">
      <c r="A73" s="315">
        <f>VLOOKUP("Applic",LookupNew,MATCH(D73,SavingsNew!$C$6:$U$6,0),FALSE)</f>
        <v>0</v>
      </c>
      <c r="B73" s="315">
        <f>VLOOKUP("Sats",LookupNew,MATCH(D73,SavingsNew!$C$6:$U$6,0),FALSE)</f>
        <v>0</v>
      </c>
      <c r="D73" s="23" t="s">
        <v>289</v>
      </c>
      <c r="N73" s="306">
        <f>'SC-New'!E226</f>
        <v>0</v>
      </c>
      <c r="O73" s="306">
        <f>'SC-New'!F226</f>
        <v>0</v>
      </c>
      <c r="P73" s="306">
        <f>'SC-New'!G226</f>
        <v>0</v>
      </c>
      <c r="Q73" s="306">
        <f>'SC-New'!H226</f>
        <v>0</v>
      </c>
      <c r="R73" s="306">
        <f>'SC-New'!I226</f>
        <v>0</v>
      </c>
      <c r="S73" s="306">
        <f>'SC-New'!J226</f>
        <v>0</v>
      </c>
      <c r="T73" s="306">
        <f>'SC-New'!K226</f>
        <v>0</v>
      </c>
      <c r="U73" s="306">
        <f>'SC-New'!L226</f>
        <v>0</v>
      </c>
      <c r="V73" s="306">
        <f>'SC-New'!M226</f>
        <v>0</v>
      </c>
      <c r="W73" s="306">
        <f>'SC-New'!N226</f>
        <v>0</v>
      </c>
      <c r="X73" s="306">
        <f>'SC-New'!O226</f>
        <v>0</v>
      </c>
      <c r="Y73" s="334">
        <f t="shared" si="13"/>
        <v>0</v>
      </c>
      <c r="Z73" s="334">
        <f t="shared" si="14"/>
        <v>0</v>
      </c>
    </row>
    <row r="74" spans="1:26">
      <c r="A74" s="315">
        <f>VLOOKUP("Applic",LookupNew,MATCH(D74,SavingsNew!$C$6:$U$6,0),FALSE)</f>
        <v>0</v>
      </c>
      <c r="B74" s="315">
        <f>VLOOKUP("Sats",LookupNew,MATCH(D74,SavingsNew!$C$6:$U$6,0),FALSE)</f>
        <v>0</v>
      </c>
      <c r="D74" s="23" t="s">
        <v>512</v>
      </c>
      <c r="N74" s="306">
        <f>'SC-New'!E227</f>
        <v>0</v>
      </c>
      <c r="O74" s="306">
        <f>'SC-New'!F227</f>
        <v>0</v>
      </c>
      <c r="P74" s="306">
        <f>'SC-New'!G227</f>
        <v>0</v>
      </c>
      <c r="Q74" s="306">
        <f>'SC-New'!H227</f>
        <v>0</v>
      </c>
      <c r="R74" s="306">
        <f>'SC-New'!I227</f>
        <v>0</v>
      </c>
      <c r="S74" s="306">
        <f>'SC-New'!J227</f>
        <v>0</v>
      </c>
      <c r="T74" s="306">
        <f>'SC-New'!K227</f>
        <v>0</v>
      </c>
      <c r="U74" s="306">
        <f>'SC-New'!L227</f>
        <v>0</v>
      </c>
      <c r="V74" s="306">
        <f>'SC-New'!M227</f>
        <v>0</v>
      </c>
      <c r="W74" s="306">
        <f>'SC-New'!N227</f>
        <v>0</v>
      </c>
      <c r="X74" s="306">
        <f>'SC-New'!O227</f>
        <v>0</v>
      </c>
      <c r="Y74" s="334">
        <f t="shared" si="13"/>
        <v>0</v>
      </c>
      <c r="Z74" s="334">
        <f t="shared" si="14"/>
        <v>0</v>
      </c>
    </row>
    <row r="75" spans="1:26">
      <c r="A75" s="315">
        <f>VLOOKUP("Applic",LookupNew,MATCH(D75,SavingsNew!$C$6:$U$6,0),FALSE)</f>
        <v>0</v>
      </c>
      <c r="B75" s="315">
        <f>VLOOKUP("Sats",LookupNew,MATCH(D75,SavingsNew!$C$6:$U$6,0),FALSE)</f>
        <v>0</v>
      </c>
      <c r="D75" s="23" t="s">
        <v>292</v>
      </c>
      <c r="N75" s="306">
        <f>'SC-New'!E228</f>
        <v>0</v>
      </c>
      <c r="O75" s="306">
        <f>'SC-New'!F228</f>
        <v>0</v>
      </c>
      <c r="P75" s="306">
        <f>'SC-New'!G228</f>
        <v>0</v>
      </c>
      <c r="Q75" s="306">
        <f>'SC-New'!H228</f>
        <v>0</v>
      </c>
      <c r="R75" s="306">
        <f>'SC-New'!I228</f>
        <v>0</v>
      </c>
      <c r="S75" s="306">
        <f>'SC-New'!J228</f>
        <v>0</v>
      </c>
      <c r="T75" s="306">
        <f>'SC-New'!K228</f>
        <v>0</v>
      </c>
      <c r="U75" s="306">
        <f>'SC-New'!L228</f>
        <v>0</v>
      </c>
      <c r="V75" s="306">
        <f>'SC-New'!M228</f>
        <v>0</v>
      </c>
      <c r="W75" s="306">
        <f>'SC-New'!N228</f>
        <v>0</v>
      </c>
      <c r="X75" s="306">
        <f>'SC-New'!O228</f>
        <v>0</v>
      </c>
      <c r="Y75" s="334">
        <f t="shared" si="13"/>
        <v>0</v>
      </c>
      <c r="Z75" s="334">
        <f t="shared" si="14"/>
        <v>0</v>
      </c>
    </row>
    <row r="76" spans="1:26">
      <c r="A76" s="315">
        <f>VLOOKUP("Applic",LookupNew,MATCH(D76,SavingsNew!$C$6:$U$6,0),FALSE)</f>
        <v>0</v>
      </c>
      <c r="B76" s="315">
        <f>VLOOKUP("Sats",LookupNew,MATCH(D76,SavingsNew!$C$6:$U$6,0),FALSE)</f>
        <v>0</v>
      </c>
      <c r="D76" s="23" t="s">
        <v>287</v>
      </c>
      <c r="N76" s="306">
        <f>'SC-New'!E229</f>
        <v>0</v>
      </c>
      <c r="O76" s="306">
        <f>'SC-New'!F229</f>
        <v>0</v>
      </c>
      <c r="P76" s="306">
        <f>'SC-New'!G229</f>
        <v>0</v>
      </c>
      <c r="Q76" s="306">
        <f>'SC-New'!H229</f>
        <v>0</v>
      </c>
      <c r="R76" s="306">
        <f>'SC-New'!I229</f>
        <v>0</v>
      </c>
      <c r="S76" s="306">
        <f>'SC-New'!J229</f>
        <v>0</v>
      </c>
      <c r="T76" s="306">
        <f>'SC-New'!K229</f>
        <v>0</v>
      </c>
      <c r="U76" s="306">
        <f>'SC-New'!L229</f>
        <v>0</v>
      </c>
      <c r="V76" s="306">
        <f>'SC-New'!M229</f>
        <v>0</v>
      </c>
      <c r="W76" s="306">
        <f>'SC-New'!N229</f>
        <v>0</v>
      </c>
      <c r="X76" s="306">
        <f>'SC-New'!O229</f>
        <v>0</v>
      </c>
      <c r="Y76" s="334">
        <f t="shared" si="13"/>
        <v>0</v>
      </c>
      <c r="Z76" s="334">
        <f t="shared" si="14"/>
        <v>0</v>
      </c>
    </row>
    <row r="77" spans="1:26">
      <c r="A77" s="315">
        <f>VLOOKUP("Applic",LookupNew,MATCH(D77,SavingsNew!$C$6:$U$6,0),FALSE)</f>
        <v>0.25562759929155504</v>
      </c>
      <c r="B77" s="315">
        <f>VLOOKUP("Sats",LookupNew,MATCH(D77,SavingsNew!$C$6:$U$6,0),FALSE)</f>
        <v>0.7</v>
      </c>
      <c r="D77" s="23" t="s">
        <v>291</v>
      </c>
      <c r="N77" s="306">
        <f>'SC-New'!E230</f>
        <v>1.1145548184557184</v>
      </c>
      <c r="O77" s="306">
        <f>'SC-New'!F230</f>
        <v>0.69605019144649449</v>
      </c>
      <c r="P77" s="306">
        <f>'SC-New'!G230</f>
        <v>0.57027392321510317</v>
      </c>
      <c r="Q77" s="306">
        <f>'SC-New'!H230</f>
        <v>0.55944361277570953</v>
      </c>
      <c r="R77" s="306">
        <f>'SC-New'!I230</f>
        <v>0.45864556831152548</v>
      </c>
      <c r="S77" s="306">
        <f>'SC-New'!J230</f>
        <v>0.32399508480383454</v>
      </c>
      <c r="T77" s="306">
        <f>'SC-New'!K230</f>
        <v>0.36124877391239951</v>
      </c>
      <c r="U77" s="306">
        <f>'SC-New'!L230</f>
        <v>0.28040403218045296</v>
      </c>
      <c r="V77" s="306">
        <f>'SC-New'!M230</f>
        <v>0.24621522468940582</v>
      </c>
      <c r="W77" s="306">
        <f>'SC-New'!N230</f>
        <v>0.2546337394980307</v>
      </c>
      <c r="X77" s="306">
        <f>'SC-New'!O230</f>
        <v>0.23682240515998054</v>
      </c>
      <c r="Y77" s="334">
        <f t="shared" si="13"/>
        <v>0.91299983069814494</v>
      </c>
      <c r="Z77" s="334">
        <f t="shared" si="14"/>
        <v>5.1022873744486557</v>
      </c>
    </row>
    <row r="78" spans="1:26">
      <c r="Y78" s="334"/>
      <c r="Z78" s="130"/>
    </row>
    <row r="79" spans="1:26">
      <c r="D79" t="s">
        <v>341</v>
      </c>
      <c r="E79">
        <f>SUM(E60:E77)</f>
        <v>0</v>
      </c>
      <c r="F79">
        <f t="shared" ref="F79:X79" si="15">SUM(F60:F77)</f>
        <v>0</v>
      </c>
      <c r="G79">
        <f t="shared" si="15"/>
        <v>0</v>
      </c>
      <c r="H79">
        <f t="shared" si="15"/>
        <v>0</v>
      </c>
      <c r="I79">
        <f t="shared" si="15"/>
        <v>0</v>
      </c>
      <c r="J79">
        <f t="shared" si="15"/>
        <v>0</v>
      </c>
      <c r="K79">
        <f t="shared" si="15"/>
        <v>0</v>
      </c>
      <c r="L79">
        <f t="shared" si="15"/>
        <v>0</v>
      </c>
      <c r="M79">
        <f t="shared" si="15"/>
        <v>0</v>
      </c>
      <c r="N79" s="306">
        <f t="shared" si="15"/>
        <v>17.206394333781287</v>
      </c>
      <c r="O79" s="306">
        <f t="shared" si="15"/>
        <v>10.745558560077386</v>
      </c>
      <c r="P79" s="306">
        <f t="shared" si="15"/>
        <v>8.8038361493131188</v>
      </c>
      <c r="Q79" s="306">
        <f t="shared" si="15"/>
        <v>8.6366388171660322</v>
      </c>
      <c r="R79" s="306">
        <f t="shared" si="15"/>
        <v>7.0805279176341074</v>
      </c>
      <c r="S79" s="306">
        <f t="shared" si="15"/>
        <v>5.0018061911623883</v>
      </c>
      <c r="T79" s="306">
        <f t="shared" si="15"/>
        <v>5.5769252024266427</v>
      </c>
      <c r="U79" s="306">
        <f t="shared" si="15"/>
        <v>4.3288515473506592</v>
      </c>
      <c r="V79" s="306">
        <f t="shared" si="15"/>
        <v>3.8010478953887308</v>
      </c>
      <c r="W79" s="306">
        <f t="shared" si="15"/>
        <v>3.9310121493701358</v>
      </c>
      <c r="X79" s="306">
        <f t="shared" si="15"/>
        <v>3.6560424151259818</v>
      </c>
      <c r="Y79" s="334">
        <f>SUM(Y60:Y77)</f>
        <v>33.696139885142358</v>
      </c>
      <c r="Z79" s="334">
        <f>SUM(E79:X79)</f>
        <v>78.768641178796472</v>
      </c>
    </row>
    <row r="82" spans="1:24">
      <c r="D82" s="332" t="str">
        <f>VLOOKUP($D$83,[1]!ACHIEV,MATCH(E$11,$E$11:$Z$11,0)+1,FALSE)</f>
        <v>LO20Fast</v>
      </c>
      <c r="E82">
        <v>2</v>
      </c>
      <c r="F82">
        <v>3</v>
      </c>
      <c r="G82">
        <v>4</v>
      </c>
      <c r="H82">
        <v>5</v>
      </c>
      <c r="I82">
        <v>6</v>
      </c>
      <c r="J82">
        <v>7</v>
      </c>
      <c r="K82">
        <v>8</v>
      </c>
      <c r="L82">
        <v>9</v>
      </c>
      <c r="M82">
        <v>10</v>
      </c>
      <c r="N82">
        <v>11</v>
      </c>
      <c r="O82">
        <v>12</v>
      </c>
      <c r="P82">
        <v>13</v>
      </c>
      <c r="Q82">
        <v>14</v>
      </c>
      <c r="R82">
        <v>15</v>
      </c>
      <c r="S82">
        <v>16</v>
      </c>
      <c r="T82">
        <v>17</v>
      </c>
      <c r="U82">
        <v>18</v>
      </c>
      <c r="V82">
        <v>19</v>
      </c>
      <c r="W82">
        <v>20</v>
      </c>
      <c r="X82">
        <v>21</v>
      </c>
    </row>
    <row r="83" spans="1:24" ht="15">
      <c r="A83" s="105" t="s">
        <v>209</v>
      </c>
      <c r="B83" s="105"/>
      <c r="C83" s="23"/>
      <c r="D83" s="90" t="str">
        <f>$C$8</f>
        <v>Lighting Controls Interior-NR</v>
      </c>
      <c r="E83" s="91">
        <f>VLOOKUP($D$83,[1]!ACHIEV,MATCH(E$11,$E$11:$Z$11,0)+2,FALSE)</f>
        <v>0.22119921692859512</v>
      </c>
      <c r="F83" s="91">
        <f>VLOOKUP($D$83,[1]!ACHIEV,MATCH(F$11,$E$11:$Z$11,0)+2,FALSE)</f>
        <v>0.39346934028736658</v>
      </c>
      <c r="G83" s="91">
        <f>VLOOKUP($D$83,[1]!ACHIEV,MATCH(G$11,$E$11:$Z$11,0)+2,FALSE)</f>
        <v>0.52763344725898531</v>
      </c>
      <c r="H83" s="91">
        <f>VLOOKUP($D$83,[1]!ACHIEV,MATCH(H$11,$E$11:$Z$11,0)+2,FALSE)</f>
        <v>0.63212055882855767</v>
      </c>
      <c r="I83" s="91">
        <f>VLOOKUP($D$83,[1]!ACHIEV,MATCH(I$11,$E$11:$Z$11,0)+2,FALSE)</f>
        <v>0.71349520313980985</v>
      </c>
      <c r="J83" s="91">
        <f>VLOOKUP($D$83,[1]!ACHIEV,MATCH(J$11,$E$11:$Z$11,0)+2,FALSE)</f>
        <v>0.77686983985157021</v>
      </c>
      <c r="K83" s="91">
        <f>VLOOKUP($D$83,[1]!ACHIEV,MATCH(K$11,$E$11:$Z$11,0)+2,FALSE)</f>
        <v>0.82622605654955483</v>
      </c>
      <c r="L83" s="91">
        <f>VLOOKUP($D$83,[1]!ACHIEV,MATCH(L$11,$E$11:$Z$11,0)+2,FALSE)</f>
        <v>0.8646647167633873</v>
      </c>
      <c r="M83" s="91">
        <f>VLOOKUP($D$83,[1]!ACHIEV,MATCH(M$11,$E$11:$Z$11,0)+2,FALSE)</f>
        <v>0.89460077543813565</v>
      </c>
      <c r="N83" s="91">
        <f>VLOOKUP($D$83,[1]!ACHIEV,MATCH(N$11,$E$11:$Z$11,0)+2,FALSE)</f>
        <v>0.91791500137610116</v>
      </c>
      <c r="O83" s="91">
        <f>VLOOKUP($D$83,[1]!ACHIEV,MATCH(O$11,$E$11:$Z$11,0)+2,FALSE)</f>
        <v>0.93607213879329243</v>
      </c>
      <c r="P83" s="91">
        <f>VLOOKUP($D$83,[1]!ACHIEV,MATCH(P$11,$E$11:$Z$11,0)+2,FALSE)</f>
        <v>0.95021293163213605</v>
      </c>
      <c r="Q83" s="91">
        <f>VLOOKUP($D$83,[1]!ACHIEV,MATCH(Q$11,$E$11:$Z$11,0)+2,FALSE)</f>
        <v>0.96122579216827797</v>
      </c>
      <c r="R83" s="91">
        <f>VLOOKUP($D$83,[1]!ACHIEV,MATCH(R$11,$E$11:$Z$11,0)+2,FALSE)</f>
        <v>0.96980261657768152</v>
      </c>
      <c r="S83" s="91">
        <f>VLOOKUP($D$83,[1]!ACHIEV,MATCH(S$11,$E$11:$Z$11,0)+2,FALSE)</f>
        <v>0.97648225414399092</v>
      </c>
      <c r="T83" s="91">
        <f>VLOOKUP($D$83,[1]!ACHIEV,MATCH(T$11,$E$11:$Z$11,0)+2,FALSE)</f>
        <v>0.98168436111126578</v>
      </c>
      <c r="U83" s="91">
        <f>VLOOKUP($D$83,[1]!ACHIEV,MATCH(U$11,$E$11:$Z$11,0)+2,FALSE)</f>
        <v>0.98573576609100078</v>
      </c>
      <c r="V83" s="91">
        <f>VLOOKUP($D$83,[1]!ACHIEV,MATCH(V$11,$E$11:$Z$11,0)+2,FALSE)</f>
        <v>0.98889100346175773</v>
      </c>
      <c r="W83" s="91">
        <f>VLOOKUP($D$83,[1]!ACHIEV,MATCH(W$11,$E$11:$Z$11,0)+2,FALSE)</f>
        <v>0.99134830479687941</v>
      </c>
      <c r="X83" s="91">
        <f>VLOOKUP($D$83,[1]!ACHIEV,MATCH(X$11,$E$11:$Z$11,0)+2,FALSE)</f>
        <v>0.99326205300091452</v>
      </c>
    </row>
    <row r="84" spans="1:24">
      <c r="A84" s="73" t="s">
        <v>81</v>
      </c>
      <c r="B84" s="73"/>
      <c r="D84" t="str">
        <f t="shared" ref="D84:D101" si="16">D13</f>
        <v>Large Off</v>
      </c>
      <c r="E84" s="333">
        <f ca="1">(E36+E60)*E$83*$Y$12</f>
        <v>1.6210883696767855</v>
      </c>
      <c r="F84" s="238">
        <f t="shared" ref="F84:X98" ca="1" si="17">(F36+F60)*F$83*$Y$12</f>
        <v>2.8749424816247848</v>
      </c>
      <c r="G84" s="238">
        <f t="shared" ca="1" si="17"/>
        <v>3.8436668628607591</v>
      </c>
      <c r="H84" s="238">
        <f t="shared" ca="1" si="17"/>
        <v>4.5910127103398723</v>
      </c>
      <c r="I84" s="238">
        <f t="shared" ca="1" si="17"/>
        <v>5.1664805140881462</v>
      </c>
      <c r="J84" s="238">
        <f t="shared" ca="1" si="17"/>
        <v>5.6085055979319103</v>
      </c>
      <c r="K84" s="238">
        <f t="shared" ca="1" si="17"/>
        <v>5.9469315784071899</v>
      </c>
      <c r="L84" s="238">
        <f t="shared" ca="1" si="17"/>
        <v>6.2049309174996328</v>
      </c>
      <c r="M84" s="238">
        <f t="shared" ca="1" si="17"/>
        <v>6.4004961634379551</v>
      </c>
      <c r="N84" s="238">
        <f t="shared" ca="1" si="17"/>
        <v>8.4071305782351882</v>
      </c>
      <c r="O84" s="238">
        <f t="shared" ca="1" si="17"/>
        <v>7.8413510178446009</v>
      </c>
      <c r="P84" s="238">
        <f t="shared" ca="1" si="17"/>
        <v>7.7223037173371818</v>
      </c>
      <c r="Q84" s="238">
        <f t="shared" ca="1" si="17"/>
        <v>7.7724359953681654</v>
      </c>
      <c r="R84" s="238">
        <f t="shared" ca="1" si="17"/>
        <v>7.6435422351414681</v>
      </c>
      <c r="S84" s="238">
        <f t="shared" ca="1" si="17"/>
        <v>7.4365557700497895</v>
      </c>
      <c r="T84" s="238">
        <f t="shared" ca="1" si="17"/>
        <v>7.5219514094340081</v>
      </c>
      <c r="U84" s="238">
        <f t="shared" ca="1" si="17"/>
        <v>7.3874292920877869</v>
      </c>
      <c r="V84" s="238">
        <f t="shared" ca="1" si="17"/>
        <v>7.3289029888317954</v>
      </c>
      <c r="W84" s="238">
        <f t="shared" ca="1" si="17"/>
        <v>7.3415733979086371</v>
      </c>
      <c r="X84" s="238">
        <f t="shared" ca="1" si="17"/>
        <v>7.3029019488956131</v>
      </c>
    </row>
    <row r="85" spans="1:24">
      <c r="D85" t="str">
        <f t="shared" si="16"/>
        <v>Medium Off</v>
      </c>
      <c r="E85" s="238">
        <f t="shared" ref="E85:T101" ca="1" si="18">(E37+E61)*E$83*$Y$12</f>
        <v>0.81357071956184035</v>
      </c>
      <c r="F85" s="238">
        <f t="shared" ca="1" si="18"/>
        <v>1.4428386923414465</v>
      </c>
      <c r="G85" s="238">
        <f t="shared" ca="1" si="18"/>
        <v>1.9290094691118622</v>
      </c>
      <c r="H85" s="238">
        <f t="shared" ca="1" si="18"/>
        <v>2.3040776703699857</v>
      </c>
      <c r="I85" s="238">
        <f t="shared" ca="1" si="18"/>
        <v>2.5928859574058758</v>
      </c>
      <c r="J85" s="238">
        <f t="shared" ca="1" si="18"/>
        <v>2.8147237499987954</v>
      </c>
      <c r="K85" s="238">
        <f t="shared" ca="1" si="18"/>
        <v>2.9845685737628389</v>
      </c>
      <c r="L85" s="238">
        <f t="shared" ca="1" si="18"/>
        <v>3.1140499221447082</v>
      </c>
      <c r="M85" s="238">
        <f t="shared" ca="1" si="18"/>
        <v>3.2121976609327278</v>
      </c>
      <c r="N85" s="238">
        <f t="shared" ca="1" si="18"/>
        <v>5.1455558698826787</v>
      </c>
      <c r="O85" s="238">
        <f t="shared" ca="1" si="18"/>
        <v>4.5252378691553545</v>
      </c>
      <c r="P85" s="238">
        <f t="shared" ca="1" si="18"/>
        <v>4.3661942620340826</v>
      </c>
      <c r="Q85" s="238">
        <f t="shared" ca="1" si="18"/>
        <v>4.3876146297576719</v>
      </c>
      <c r="R85" s="238">
        <f t="shared" ca="1" si="18"/>
        <v>4.2387638596220807</v>
      </c>
      <c r="S85" s="238">
        <f t="shared" ca="1" si="18"/>
        <v>4.0186112426404721</v>
      </c>
      <c r="T85" s="238">
        <f t="shared" ca="1" si="18"/>
        <v>4.096106600234676</v>
      </c>
      <c r="U85" s="238">
        <f t="shared" ca="1" si="17"/>
        <v>3.9577659933659874</v>
      </c>
      <c r="V85" s="238">
        <f t="shared" ca="1" si="17"/>
        <v>3.8985836194991292</v>
      </c>
      <c r="W85" s="238">
        <f t="shared" ca="1" si="17"/>
        <v>3.9130465370554059</v>
      </c>
      <c r="X85" s="238">
        <f t="shared" ca="1" si="17"/>
        <v>3.8780619251970023</v>
      </c>
    </row>
    <row r="86" spans="1:24">
      <c r="D86" t="str">
        <f t="shared" si="16"/>
        <v>Small Off</v>
      </c>
      <c r="E86" s="238">
        <f t="shared" ca="1" si="18"/>
        <v>0.78524774637504746</v>
      </c>
      <c r="F86" s="238">
        <f t="shared" ca="1" si="17"/>
        <v>1.3926089082385196</v>
      </c>
      <c r="G86" s="238">
        <f t="shared" ca="1" si="17"/>
        <v>1.861854540650143</v>
      </c>
      <c r="H86" s="238">
        <f t="shared" ca="1" si="17"/>
        <v>2.2238654300458469</v>
      </c>
      <c r="I86" s="238">
        <f t="shared" ca="1" si="17"/>
        <v>2.5026193860037362</v>
      </c>
      <c r="J86" s="238">
        <f t="shared" ca="1" si="17"/>
        <v>2.7167343025142792</v>
      </c>
      <c r="K86" s="238">
        <f t="shared" ca="1" si="17"/>
        <v>2.8806662900936884</v>
      </c>
      <c r="L86" s="238">
        <f t="shared" ca="1" si="17"/>
        <v>3.0056399826931766</v>
      </c>
      <c r="M86" s="238">
        <f t="shared" ca="1" si="17"/>
        <v>3.100370887876938</v>
      </c>
      <c r="N86" s="238">
        <f t="shared" ca="1" si="17"/>
        <v>5.0311589981879976</v>
      </c>
      <c r="O86" s="238">
        <f t="shared" ca="1" si="17"/>
        <v>4.4089281095094481</v>
      </c>
      <c r="P86" s="238">
        <f t="shared" ca="1" si="17"/>
        <v>4.2484816670202621</v>
      </c>
      <c r="Q86" s="238">
        <f t="shared" ca="1" si="17"/>
        <v>4.2688949896772064</v>
      </c>
      <c r="R86" s="238">
        <f t="shared" ca="1" si="17"/>
        <v>4.1193442449262507</v>
      </c>
      <c r="S86" s="238">
        <f t="shared" ca="1" si="17"/>
        <v>3.8987298367170489</v>
      </c>
      <c r="T86" s="238">
        <f t="shared" ca="1" si="17"/>
        <v>3.9759480988579505</v>
      </c>
      <c r="U86" s="238">
        <f t="shared" ca="1" si="17"/>
        <v>3.8374735618190141</v>
      </c>
      <c r="V86" s="238">
        <f t="shared" ca="1" si="17"/>
        <v>3.7782681768510136</v>
      </c>
      <c r="W86" s="238">
        <f t="shared" ca="1" si="17"/>
        <v>3.7927939650697375</v>
      </c>
      <c r="X86" s="238">
        <f t="shared" ca="1" si="17"/>
        <v>3.7579386657902729</v>
      </c>
    </row>
    <row r="87" spans="1:24">
      <c r="D87" t="str">
        <f t="shared" si="16"/>
        <v>XLarge Ret</v>
      </c>
      <c r="E87" s="238">
        <f t="shared" ca="1" si="18"/>
        <v>0</v>
      </c>
      <c r="F87" s="238">
        <f t="shared" ca="1" si="17"/>
        <v>0</v>
      </c>
      <c r="G87" s="238">
        <f t="shared" ca="1" si="17"/>
        <v>0</v>
      </c>
      <c r="H87" s="238">
        <f t="shared" ca="1" si="17"/>
        <v>0</v>
      </c>
      <c r="I87" s="238">
        <f t="shared" ca="1" si="17"/>
        <v>0</v>
      </c>
      <c r="J87" s="238">
        <f t="shared" ca="1" si="17"/>
        <v>0</v>
      </c>
      <c r="K87" s="238">
        <f t="shared" ca="1" si="17"/>
        <v>0</v>
      </c>
      <c r="L87" s="238">
        <f t="shared" ca="1" si="17"/>
        <v>0</v>
      </c>
      <c r="M87" s="238">
        <f t="shared" ca="1" si="17"/>
        <v>0</v>
      </c>
      <c r="N87" s="238">
        <f t="shared" ca="1" si="17"/>
        <v>0</v>
      </c>
      <c r="O87" s="238">
        <f t="shared" ca="1" si="17"/>
        <v>0</v>
      </c>
      <c r="P87" s="238">
        <f t="shared" ca="1" si="17"/>
        <v>0</v>
      </c>
      <c r="Q87" s="238">
        <f t="shared" ca="1" si="17"/>
        <v>0</v>
      </c>
      <c r="R87" s="238">
        <f t="shared" ca="1" si="17"/>
        <v>0</v>
      </c>
      <c r="S87" s="238">
        <f t="shared" ca="1" si="17"/>
        <v>0</v>
      </c>
      <c r="T87" s="238">
        <f t="shared" ca="1" si="17"/>
        <v>0</v>
      </c>
      <c r="U87" s="238">
        <f t="shared" ca="1" si="17"/>
        <v>0</v>
      </c>
      <c r="V87" s="238">
        <f t="shared" ca="1" si="17"/>
        <v>0</v>
      </c>
      <c r="W87" s="238">
        <f t="shared" ca="1" si="17"/>
        <v>0</v>
      </c>
      <c r="X87" s="238">
        <f t="shared" ca="1" si="17"/>
        <v>0</v>
      </c>
    </row>
    <row r="88" spans="1:24">
      <c r="D88" t="str">
        <f t="shared" si="16"/>
        <v>Large Ret</v>
      </c>
      <c r="E88" s="238">
        <f t="shared" ca="1" si="18"/>
        <v>0</v>
      </c>
      <c r="F88" s="238">
        <f t="shared" ca="1" si="17"/>
        <v>0</v>
      </c>
      <c r="G88" s="238">
        <f t="shared" ca="1" si="17"/>
        <v>0</v>
      </c>
      <c r="H88" s="238">
        <f t="shared" ca="1" si="17"/>
        <v>0</v>
      </c>
      <c r="I88" s="238">
        <f t="shared" ca="1" si="17"/>
        <v>0</v>
      </c>
      <c r="J88" s="238">
        <f t="shared" ca="1" si="17"/>
        <v>0</v>
      </c>
      <c r="K88" s="238">
        <f t="shared" ca="1" si="17"/>
        <v>0</v>
      </c>
      <c r="L88" s="238">
        <f t="shared" ca="1" si="17"/>
        <v>0</v>
      </c>
      <c r="M88" s="238">
        <f t="shared" ca="1" si="17"/>
        <v>0</v>
      </c>
      <c r="N88" s="238">
        <f t="shared" ca="1" si="17"/>
        <v>0</v>
      </c>
      <c r="O88" s="238">
        <f t="shared" ca="1" si="17"/>
        <v>0</v>
      </c>
      <c r="P88" s="238">
        <f t="shared" ca="1" si="17"/>
        <v>0</v>
      </c>
      <c r="Q88" s="238">
        <f t="shared" ca="1" si="17"/>
        <v>0</v>
      </c>
      <c r="R88" s="238">
        <f t="shared" ca="1" si="17"/>
        <v>0</v>
      </c>
      <c r="S88" s="238">
        <f t="shared" ca="1" si="17"/>
        <v>0</v>
      </c>
      <c r="T88" s="238">
        <f t="shared" ca="1" si="17"/>
        <v>0</v>
      </c>
      <c r="U88" s="238">
        <f t="shared" ca="1" si="17"/>
        <v>0</v>
      </c>
      <c r="V88" s="238">
        <f t="shared" ca="1" si="17"/>
        <v>0</v>
      </c>
      <c r="W88" s="238">
        <f t="shared" ca="1" si="17"/>
        <v>0</v>
      </c>
      <c r="X88" s="238">
        <f t="shared" ca="1" si="17"/>
        <v>0</v>
      </c>
    </row>
    <row r="89" spans="1:24">
      <c r="D89" t="str">
        <f t="shared" si="16"/>
        <v>Medium Ret</v>
      </c>
      <c r="E89" s="238">
        <f t="shared" ca="1" si="18"/>
        <v>0</v>
      </c>
      <c r="F89" s="238">
        <f t="shared" ca="1" si="17"/>
        <v>0</v>
      </c>
      <c r="G89" s="238">
        <f t="shared" ca="1" si="17"/>
        <v>0</v>
      </c>
      <c r="H89" s="238">
        <f t="shared" ca="1" si="17"/>
        <v>0</v>
      </c>
      <c r="I89" s="238">
        <f t="shared" ca="1" si="17"/>
        <v>0</v>
      </c>
      <c r="J89" s="238">
        <f t="shared" ca="1" si="17"/>
        <v>0</v>
      </c>
      <c r="K89" s="238">
        <f t="shared" ca="1" si="17"/>
        <v>0</v>
      </c>
      <c r="L89" s="238">
        <f t="shared" ca="1" si="17"/>
        <v>0</v>
      </c>
      <c r="M89" s="238">
        <f t="shared" ca="1" si="17"/>
        <v>0</v>
      </c>
      <c r="N89" s="238">
        <f t="shared" ca="1" si="17"/>
        <v>0</v>
      </c>
      <c r="O89" s="238">
        <f t="shared" ca="1" si="17"/>
        <v>0</v>
      </c>
      <c r="P89" s="238">
        <f t="shared" ca="1" si="17"/>
        <v>0</v>
      </c>
      <c r="Q89" s="238">
        <f t="shared" ca="1" si="17"/>
        <v>0</v>
      </c>
      <c r="R89" s="238">
        <f t="shared" ca="1" si="17"/>
        <v>0</v>
      </c>
      <c r="S89" s="238">
        <f t="shared" ca="1" si="17"/>
        <v>0</v>
      </c>
      <c r="T89" s="238">
        <f t="shared" ca="1" si="17"/>
        <v>0</v>
      </c>
      <c r="U89" s="238">
        <f t="shared" ca="1" si="17"/>
        <v>0</v>
      </c>
      <c r="V89" s="238">
        <f t="shared" ca="1" si="17"/>
        <v>0</v>
      </c>
      <c r="W89" s="238">
        <f t="shared" ca="1" si="17"/>
        <v>0</v>
      </c>
      <c r="X89" s="238">
        <f t="shared" ca="1" si="17"/>
        <v>0</v>
      </c>
    </row>
    <row r="90" spans="1:24">
      <c r="D90" t="str">
        <f t="shared" si="16"/>
        <v>Small Ret</v>
      </c>
      <c r="E90" s="238">
        <f t="shared" ca="1" si="18"/>
        <v>0</v>
      </c>
      <c r="F90" s="238">
        <f t="shared" ca="1" si="17"/>
        <v>0</v>
      </c>
      <c r="G90" s="238">
        <f t="shared" ca="1" si="17"/>
        <v>0</v>
      </c>
      <c r="H90" s="238">
        <f t="shared" ca="1" si="17"/>
        <v>0</v>
      </c>
      <c r="I90" s="238">
        <f t="shared" ca="1" si="17"/>
        <v>0</v>
      </c>
      <c r="J90" s="238">
        <f t="shared" ca="1" si="17"/>
        <v>0</v>
      </c>
      <c r="K90" s="238">
        <f t="shared" ca="1" si="17"/>
        <v>0</v>
      </c>
      <c r="L90" s="238">
        <f t="shared" ca="1" si="17"/>
        <v>0</v>
      </c>
      <c r="M90" s="238">
        <f t="shared" ca="1" si="17"/>
        <v>0</v>
      </c>
      <c r="N90" s="238">
        <f t="shared" ca="1" si="17"/>
        <v>0</v>
      </c>
      <c r="O90" s="238">
        <f t="shared" ca="1" si="17"/>
        <v>0</v>
      </c>
      <c r="P90" s="238">
        <f t="shared" ca="1" si="17"/>
        <v>0</v>
      </c>
      <c r="Q90" s="238">
        <f t="shared" ca="1" si="17"/>
        <v>0</v>
      </c>
      <c r="R90" s="238">
        <f t="shared" ca="1" si="17"/>
        <v>0</v>
      </c>
      <c r="S90" s="238">
        <f t="shared" ca="1" si="17"/>
        <v>0</v>
      </c>
      <c r="T90" s="238">
        <f t="shared" ca="1" si="17"/>
        <v>0</v>
      </c>
      <c r="U90" s="238">
        <f t="shared" ca="1" si="17"/>
        <v>0</v>
      </c>
      <c r="V90" s="238">
        <f t="shared" ca="1" si="17"/>
        <v>0</v>
      </c>
      <c r="W90" s="238">
        <f t="shared" ca="1" si="17"/>
        <v>0</v>
      </c>
      <c r="X90" s="238">
        <f t="shared" ca="1" si="17"/>
        <v>0</v>
      </c>
    </row>
    <row r="91" spans="1:24">
      <c r="D91" t="str">
        <f t="shared" si="16"/>
        <v>School K-12</v>
      </c>
      <c r="E91" s="238">
        <f t="shared" ca="1" si="18"/>
        <v>1.503711558375741</v>
      </c>
      <c r="F91" s="238">
        <f t="shared" ca="1" si="17"/>
        <v>2.6638366040323254</v>
      </c>
      <c r="G91" s="238">
        <f t="shared" ca="1" si="17"/>
        <v>3.5574985822469056</v>
      </c>
      <c r="H91" s="238">
        <f t="shared" ca="1" si="17"/>
        <v>4.2445149273789253</v>
      </c>
      <c r="I91" s="238">
        <f t="shared" ca="1" si="17"/>
        <v>4.7712803988911014</v>
      </c>
      <c r="J91" s="238">
        <f t="shared" ca="1" si="17"/>
        <v>5.1737790266666863</v>
      </c>
      <c r="K91" s="238">
        <f t="shared" ca="1" si="17"/>
        <v>5.4799201989873643</v>
      </c>
      <c r="L91" s="238">
        <f t="shared" ca="1" si="17"/>
        <v>5.711350550354739</v>
      </c>
      <c r="M91" s="238">
        <f t="shared" ca="1" si="17"/>
        <v>5.8848592756342386</v>
      </c>
      <c r="N91" s="238">
        <f t="shared" ca="1" si="17"/>
        <v>8.7197361922232339</v>
      </c>
      <c r="O91" s="238">
        <f t="shared" ca="1" si="17"/>
        <v>7.8307985254904153</v>
      </c>
      <c r="P91" s="238">
        <f t="shared" ca="1" si="17"/>
        <v>7.6075313695260611</v>
      </c>
      <c r="Q91" s="238">
        <f t="shared" ca="1" si="17"/>
        <v>7.6425564753717081</v>
      </c>
      <c r="R91" s="238">
        <f t="shared" ca="1" si="17"/>
        <v>7.4264352063996917</v>
      </c>
      <c r="S91" s="238">
        <f t="shared" ca="1" si="17"/>
        <v>7.1039771867306385</v>
      </c>
      <c r="T91" s="238">
        <f t="shared" ca="1" si="17"/>
        <v>7.2127313900617667</v>
      </c>
      <c r="U91" s="238">
        <f t="shared" ca="1" si="17"/>
        <v>7.0058619156248936</v>
      </c>
      <c r="V91" s="238">
        <f t="shared" ca="1" si="17"/>
        <v>6.9130450109391655</v>
      </c>
      <c r="W91" s="238">
        <f t="shared" ca="1" si="17"/>
        <v>6.9265330160015424</v>
      </c>
      <c r="X91" s="238">
        <f t="shared" ca="1" si="17"/>
        <v>6.867395771392907</v>
      </c>
    </row>
    <row r="92" spans="1:24">
      <c r="D92" t="str">
        <f t="shared" si="16"/>
        <v>University</v>
      </c>
      <c r="E92" s="238">
        <f t="shared" ca="1" si="18"/>
        <v>0.48521942597972773</v>
      </c>
      <c r="F92" s="238">
        <f t="shared" ca="1" si="17"/>
        <v>0.85956994924513119</v>
      </c>
      <c r="G92" s="238">
        <f t="shared" ca="1" si="17"/>
        <v>1.1479378544287357</v>
      </c>
      <c r="H92" s="238">
        <f t="shared" ca="1" si="17"/>
        <v>1.3696251020706489</v>
      </c>
      <c r="I92" s="238">
        <f t="shared" ca="1" si="17"/>
        <v>1.5396024080834894</v>
      </c>
      <c r="J92" s="238">
        <f t="shared" ca="1" si="17"/>
        <v>1.6694811418333675</v>
      </c>
      <c r="K92" s="238">
        <f t="shared" ca="1" si="17"/>
        <v>1.7682671377744072</v>
      </c>
      <c r="L92" s="238">
        <f t="shared" ca="1" si="17"/>
        <v>1.8429453575561723</v>
      </c>
      <c r="M92" s="238">
        <f t="shared" ca="1" si="17"/>
        <v>1.8989333584554491</v>
      </c>
      <c r="N92" s="238">
        <f t="shared" ca="1" si="17"/>
        <v>3.6647320835594388</v>
      </c>
      <c r="O92" s="238">
        <f t="shared" ca="1" si="17"/>
        <v>3.0688454441907993</v>
      </c>
      <c r="P92" s="238">
        <f t="shared" ca="1" si="17"/>
        <v>2.9055711378635558</v>
      </c>
      <c r="Q92" s="238">
        <f t="shared" ca="1" si="17"/>
        <v>2.9134375205491008</v>
      </c>
      <c r="R92" s="238">
        <f t="shared" ca="1" si="17"/>
        <v>2.766373899818741</v>
      </c>
      <c r="S92" s="238">
        <f t="shared" ca="1" si="17"/>
        <v>2.5554964853166209</v>
      </c>
      <c r="T92" s="238">
        <f t="shared" ca="1" si="17"/>
        <v>2.6224133325032457</v>
      </c>
      <c r="U92" s="238">
        <f t="shared" ca="1" si="17"/>
        <v>2.4905865436013723</v>
      </c>
      <c r="V92" s="238">
        <f t="shared" ca="1" si="17"/>
        <v>2.433248247943169</v>
      </c>
      <c r="W92" s="238">
        <f t="shared" ca="1" si="17"/>
        <v>2.4450462119236072</v>
      </c>
      <c r="X92" s="238">
        <f t="shared" ca="1" si="17"/>
        <v>2.4116525847619545</v>
      </c>
    </row>
    <row r="93" spans="1:24">
      <c r="D93" t="str">
        <f t="shared" si="16"/>
        <v>Warehouse</v>
      </c>
      <c r="E93" s="238">
        <f t="shared" ca="1" si="18"/>
        <v>2.6035962950466911</v>
      </c>
      <c r="F93" s="238">
        <f t="shared" ca="1" si="17"/>
        <v>4.6141433956556677</v>
      </c>
      <c r="G93" s="238">
        <f t="shared" ca="1" si="17"/>
        <v>6.1645678710249694</v>
      </c>
      <c r="H93" s="238">
        <f t="shared" ca="1" si="17"/>
        <v>7.3580098691871862</v>
      </c>
      <c r="I93" s="238">
        <f t="shared" ca="1" si="17"/>
        <v>8.2744976819803959</v>
      </c>
      <c r="J93" s="238">
        <f t="shared" ca="1" si="17"/>
        <v>8.9761266682935954</v>
      </c>
      <c r="K93" s="238">
        <f t="shared" ca="1" si="17"/>
        <v>9.5110776801508674</v>
      </c>
      <c r="L93" s="238">
        <f t="shared" ca="1" si="17"/>
        <v>9.9167350367431055</v>
      </c>
      <c r="M93" s="238">
        <f t="shared" ca="1" si="17"/>
        <v>10.22210582040548</v>
      </c>
      <c r="N93" s="238">
        <f t="shared" ca="1" si="17"/>
        <v>12.995831449267024</v>
      </c>
      <c r="O93" s="238">
        <f t="shared" ca="1" si="17"/>
        <v>12.238510871372419</v>
      </c>
      <c r="P93" s="238">
        <f t="shared" ca="1" si="17"/>
        <v>12.08607754259214</v>
      </c>
      <c r="Q93" s="238">
        <f t="shared" ca="1" si="17"/>
        <v>12.160056095512328</v>
      </c>
      <c r="R93" s="238">
        <f t="shared" ca="1" si="17"/>
        <v>11.984876498525777</v>
      </c>
      <c r="S93" s="238">
        <f t="shared" ca="1" si="17"/>
        <v>11.699670969970937</v>
      </c>
      <c r="T93" s="238">
        <f t="shared" ca="1" si="17"/>
        <v>11.812425316280049</v>
      </c>
      <c r="U93" s="238">
        <f t="shared" ca="1" si="17"/>
        <v>11.622237210743929</v>
      </c>
      <c r="V93" s="238">
        <f t="shared" ca="1" si="17"/>
        <v>11.534710801988949</v>
      </c>
      <c r="W93" s="238">
        <f t="shared" ca="1" si="17"/>
        <v>11.543606728524109</v>
      </c>
      <c r="X93" s="238">
        <f t="shared" ca="1" si="17"/>
        <v>11.48139734051535</v>
      </c>
    </row>
    <row r="94" spans="1:24">
      <c r="D94" t="str">
        <f t="shared" si="16"/>
        <v>Supermarket</v>
      </c>
      <c r="E94" s="238">
        <f t="shared" ca="1" si="18"/>
        <v>0</v>
      </c>
      <c r="F94" s="238">
        <f t="shared" ca="1" si="17"/>
        <v>0</v>
      </c>
      <c r="G94" s="238">
        <f t="shared" ca="1" si="17"/>
        <v>0</v>
      </c>
      <c r="H94" s="238">
        <f t="shared" ca="1" si="17"/>
        <v>0</v>
      </c>
      <c r="I94" s="238">
        <f t="shared" ca="1" si="17"/>
        <v>0</v>
      </c>
      <c r="J94" s="238">
        <f t="shared" ca="1" si="17"/>
        <v>0</v>
      </c>
      <c r="K94" s="238">
        <f t="shared" ca="1" si="17"/>
        <v>0</v>
      </c>
      <c r="L94" s="238">
        <f t="shared" ca="1" si="17"/>
        <v>0</v>
      </c>
      <c r="M94" s="238">
        <f t="shared" ca="1" si="17"/>
        <v>0</v>
      </c>
      <c r="N94" s="238">
        <f t="shared" ca="1" si="17"/>
        <v>0</v>
      </c>
      <c r="O94" s="238">
        <f t="shared" ca="1" si="17"/>
        <v>0</v>
      </c>
      <c r="P94" s="238">
        <f t="shared" ca="1" si="17"/>
        <v>0</v>
      </c>
      <c r="Q94" s="238">
        <f t="shared" ca="1" si="17"/>
        <v>0</v>
      </c>
      <c r="R94" s="238">
        <f t="shared" ca="1" si="17"/>
        <v>0</v>
      </c>
      <c r="S94" s="238">
        <f t="shared" ca="1" si="17"/>
        <v>0</v>
      </c>
      <c r="T94" s="238">
        <f t="shared" ca="1" si="17"/>
        <v>0</v>
      </c>
      <c r="U94" s="238">
        <f t="shared" ca="1" si="17"/>
        <v>0</v>
      </c>
      <c r="V94" s="238">
        <f t="shared" ca="1" si="17"/>
        <v>0</v>
      </c>
      <c r="W94" s="238">
        <f t="shared" ca="1" si="17"/>
        <v>0</v>
      </c>
      <c r="X94" s="238">
        <f t="shared" ca="1" si="17"/>
        <v>0</v>
      </c>
    </row>
    <row r="95" spans="1:24">
      <c r="D95" t="str">
        <f t="shared" si="16"/>
        <v>MiniMart</v>
      </c>
      <c r="E95" s="238">
        <f t="shared" ca="1" si="18"/>
        <v>0</v>
      </c>
      <c r="F95" s="238">
        <f t="shared" ca="1" si="17"/>
        <v>0</v>
      </c>
      <c r="G95" s="238">
        <f t="shared" ca="1" si="17"/>
        <v>0</v>
      </c>
      <c r="H95" s="238">
        <f t="shared" ca="1" si="17"/>
        <v>0</v>
      </c>
      <c r="I95" s="238">
        <f t="shared" ca="1" si="17"/>
        <v>0</v>
      </c>
      <c r="J95" s="238">
        <f t="shared" ca="1" si="17"/>
        <v>0</v>
      </c>
      <c r="K95" s="238">
        <f t="shared" ca="1" si="17"/>
        <v>0</v>
      </c>
      <c r="L95" s="238">
        <f t="shared" ca="1" si="17"/>
        <v>0</v>
      </c>
      <c r="M95" s="238">
        <f t="shared" ca="1" si="17"/>
        <v>0</v>
      </c>
      <c r="N95" s="238">
        <f t="shared" ca="1" si="17"/>
        <v>0</v>
      </c>
      <c r="O95" s="238">
        <f t="shared" ca="1" si="17"/>
        <v>0</v>
      </c>
      <c r="P95" s="238">
        <f t="shared" ca="1" si="17"/>
        <v>0</v>
      </c>
      <c r="Q95" s="238">
        <f t="shared" ca="1" si="17"/>
        <v>0</v>
      </c>
      <c r="R95" s="238">
        <f t="shared" ca="1" si="17"/>
        <v>0</v>
      </c>
      <c r="S95" s="238">
        <f t="shared" ca="1" si="17"/>
        <v>0</v>
      </c>
      <c r="T95" s="238">
        <f t="shared" ca="1" si="17"/>
        <v>0</v>
      </c>
      <c r="U95" s="238">
        <f t="shared" ca="1" si="17"/>
        <v>0</v>
      </c>
      <c r="V95" s="238">
        <f t="shared" ca="1" si="17"/>
        <v>0</v>
      </c>
      <c r="W95" s="238">
        <f t="shared" ca="1" si="17"/>
        <v>0</v>
      </c>
      <c r="X95" s="238">
        <f t="shared" ca="1" si="17"/>
        <v>0</v>
      </c>
    </row>
    <row r="96" spans="1:24">
      <c r="D96" t="str">
        <f t="shared" si="16"/>
        <v>Restaurant</v>
      </c>
      <c r="E96" s="238">
        <f t="shared" ca="1" si="18"/>
        <v>0</v>
      </c>
      <c r="F96" s="238">
        <f t="shared" ca="1" si="17"/>
        <v>0</v>
      </c>
      <c r="G96" s="238">
        <f t="shared" ca="1" si="17"/>
        <v>0</v>
      </c>
      <c r="H96" s="238">
        <f t="shared" ca="1" si="17"/>
        <v>0</v>
      </c>
      <c r="I96" s="238">
        <f t="shared" ca="1" si="17"/>
        <v>0</v>
      </c>
      <c r="J96" s="238">
        <f t="shared" ca="1" si="17"/>
        <v>0</v>
      </c>
      <c r="K96" s="238">
        <f t="shared" ca="1" si="17"/>
        <v>0</v>
      </c>
      <c r="L96" s="238">
        <f t="shared" ca="1" si="17"/>
        <v>0</v>
      </c>
      <c r="M96" s="238">
        <f t="shared" ca="1" si="17"/>
        <v>0</v>
      </c>
      <c r="N96" s="238">
        <f t="shared" ca="1" si="17"/>
        <v>0</v>
      </c>
      <c r="O96" s="238">
        <f t="shared" ca="1" si="17"/>
        <v>0</v>
      </c>
      <c r="P96" s="238">
        <f t="shared" ca="1" si="17"/>
        <v>0</v>
      </c>
      <c r="Q96" s="238">
        <f t="shared" ca="1" si="17"/>
        <v>0</v>
      </c>
      <c r="R96" s="238">
        <f t="shared" ca="1" si="17"/>
        <v>0</v>
      </c>
      <c r="S96" s="238">
        <f t="shared" ca="1" si="17"/>
        <v>0</v>
      </c>
      <c r="T96" s="238">
        <f t="shared" ca="1" si="17"/>
        <v>0</v>
      </c>
      <c r="U96" s="238">
        <f t="shared" ca="1" si="17"/>
        <v>0</v>
      </c>
      <c r="V96" s="238">
        <f t="shared" ca="1" si="17"/>
        <v>0</v>
      </c>
      <c r="W96" s="238">
        <f t="shared" ca="1" si="17"/>
        <v>0</v>
      </c>
      <c r="X96" s="238">
        <f t="shared" ca="1" si="17"/>
        <v>0</v>
      </c>
    </row>
    <row r="97" spans="1:24">
      <c r="D97" t="str">
        <f t="shared" si="16"/>
        <v>Lodging</v>
      </c>
      <c r="E97" s="238">
        <f t="shared" ca="1" si="18"/>
        <v>0</v>
      </c>
      <c r="F97" s="238">
        <f t="shared" ca="1" si="17"/>
        <v>0</v>
      </c>
      <c r="G97" s="238">
        <f t="shared" ca="1" si="17"/>
        <v>0</v>
      </c>
      <c r="H97" s="238">
        <f t="shared" ca="1" si="17"/>
        <v>0</v>
      </c>
      <c r="I97" s="238">
        <f t="shared" ca="1" si="17"/>
        <v>0</v>
      </c>
      <c r="J97" s="238">
        <f t="shared" ca="1" si="17"/>
        <v>0</v>
      </c>
      <c r="K97" s="238">
        <f t="shared" ca="1" si="17"/>
        <v>0</v>
      </c>
      <c r="L97" s="238">
        <f t="shared" ca="1" si="17"/>
        <v>0</v>
      </c>
      <c r="M97" s="238">
        <f t="shared" ca="1" si="17"/>
        <v>0</v>
      </c>
      <c r="N97" s="238">
        <f t="shared" ca="1" si="17"/>
        <v>0</v>
      </c>
      <c r="O97" s="238">
        <f t="shared" ca="1" si="17"/>
        <v>0</v>
      </c>
      <c r="P97" s="238">
        <f t="shared" ca="1" si="17"/>
        <v>0</v>
      </c>
      <c r="Q97" s="238">
        <f t="shared" ca="1" si="17"/>
        <v>0</v>
      </c>
      <c r="R97" s="238">
        <f t="shared" ca="1" si="17"/>
        <v>0</v>
      </c>
      <c r="S97" s="238">
        <f t="shared" ca="1" si="17"/>
        <v>0</v>
      </c>
      <c r="T97" s="238">
        <f t="shared" ca="1" si="17"/>
        <v>0</v>
      </c>
      <c r="U97" s="238">
        <f t="shared" ca="1" si="17"/>
        <v>0</v>
      </c>
      <c r="V97" s="238">
        <f t="shared" ca="1" si="17"/>
        <v>0</v>
      </c>
      <c r="W97" s="238">
        <f t="shared" ca="1" si="17"/>
        <v>0</v>
      </c>
      <c r="X97" s="238">
        <f t="shared" ca="1" si="17"/>
        <v>0</v>
      </c>
    </row>
    <row r="98" spans="1:24">
      <c r="D98" t="str">
        <f t="shared" si="16"/>
        <v>Hospital</v>
      </c>
      <c r="E98" s="238">
        <f t="shared" ca="1" si="18"/>
        <v>0</v>
      </c>
      <c r="F98" s="238">
        <f t="shared" ca="1" si="17"/>
        <v>0</v>
      </c>
      <c r="G98" s="238">
        <f t="shared" ca="1" si="17"/>
        <v>0</v>
      </c>
      <c r="H98" s="238">
        <f t="shared" ca="1" si="17"/>
        <v>0</v>
      </c>
      <c r="I98" s="238">
        <f t="shared" ca="1" si="17"/>
        <v>0</v>
      </c>
      <c r="J98" s="238">
        <f t="shared" ref="F98:X101" ca="1" si="19">(J50+J74)*J$83*$Y$12</f>
        <v>0</v>
      </c>
      <c r="K98" s="238">
        <f t="shared" ca="1" si="19"/>
        <v>0</v>
      </c>
      <c r="L98" s="238">
        <f t="shared" ca="1" si="19"/>
        <v>0</v>
      </c>
      <c r="M98" s="238">
        <f t="shared" ca="1" si="19"/>
        <v>0</v>
      </c>
      <c r="N98" s="238">
        <f t="shared" ca="1" si="19"/>
        <v>0</v>
      </c>
      <c r="O98" s="238">
        <f t="shared" ca="1" si="19"/>
        <v>0</v>
      </c>
      <c r="P98" s="238">
        <f t="shared" ca="1" si="19"/>
        <v>0</v>
      </c>
      <c r="Q98" s="238">
        <f t="shared" ca="1" si="19"/>
        <v>0</v>
      </c>
      <c r="R98" s="238">
        <f t="shared" ca="1" si="19"/>
        <v>0</v>
      </c>
      <c r="S98" s="238">
        <f t="shared" ca="1" si="19"/>
        <v>0</v>
      </c>
      <c r="T98" s="238">
        <f t="shared" ca="1" si="19"/>
        <v>0</v>
      </c>
      <c r="U98" s="238">
        <f t="shared" ca="1" si="19"/>
        <v>0</v>
      </c>
      <c r="V98" s="238">
        <f t="shared" ca="1" si="19"/>
        <v>0</v>
      </c>
      <c r="W98" s="238">
        <f t="shared" ca="1" si="19"/>
        <v>0</v>
      </c>
      <c r="X98" s="238">
        <f t="shared" ca="1" si="19"/>
        <v>0</v>
      </c>
    </row>
    <row r="99" spans="1:24">
      <c r="D99" t="str">
        <f t="shared" si="16"/>
        <v>Residential Care</v>
      </c>
      <c r="E99" s="238">
        <f t="shared" ca="1" si="18"/>
        <v>0</v>
      </c>
      <c r="F99" s="238">
        <f t="shared" ca="1" si="19"/>
        <v>0</v>
      </c>
      <c r="G99" s="238">
        <f t="shared" ca="1" si="19"/>
        <v>0</v>
      </c>
      <c r="H99" s="238">
        <f t="shared" ca="1" si="19"/>
        <v>0</v>
      </c>
      <c r="I99" s="238">
        <f t="shared" ca="1" si="19"/>
        <v>0</v>
      </c>
      <c r="J99" s="238">
        <f t="shared" ca="1" si="19"/>
        <v>0</v>
      </c>
      <c r="K99" s="238">
        <f t="shared" ca="1" si="19"/>
        <v>0</v>
      </c>
      <c r="L99" s="238">
        <f t="shared" ca="1" si="19"/>
        <v>0</v>
      </c>
      <c r="M99" s="238">
        <f t="shared" ca="1" si="19"/>
        <v>0</v>
      </c>
      <c r="N99" s="238">
        <f t="shared" ca="1" si="19"/>
        <v>0</v>
      </c>
      <c r="O99" s="238">
        <f t="shared" ca="1" si="19"/>
        <v>0</v>
      </c>
      <c r="P99" s="238">
        <f t="shared" ca="1" si="19"/>
        <v>0</v>
      </c>
      <c r="Q99" s="238">
        <f t="shared" ca="1" si="19"/>
        <v>0</v>
      </c>
      <c r="R99" s="238">
        <f t="shared" ca="1" si="19"/>
        <v>0</v>
      </c>
      <c r="S99" s="238">
        <f t="shared" ca="1" si="19"/>
        <v>0</v>
      </c>
      <c r="T99" s="238">
        <f t="shared" ca="1" si="19"/>
        <v>0</v>
      </c>
      <c r="U99" s="238">
        <f t="shared" ca="1" si="19"/>
        <v>0</v>
      </c>
      <c r="V99" s="238">
        <f t="shared" ca="1" si="19"/>
        <v>0</v>
      </c>
      <c r="W99" s="238">
        <f t="shared" ca="1" si="19"/>
        <v>0</v>
      </c>
      <c r="X99" s="238">
        <f t="shared" ca="1" si="19"/>
        <v>0</v>
      </c>
    </row>
    <row r="100" spans="1:24">
      <c r="D100" t="str">
        <f t="shared" si="16"/>
        <v>Assembly</v>
      </c>
      <c r="E100" s="238">
        <f t="shared" ca="1" si="18"/>
        <v>0</v>
      </c>
      <c r="F100" s="238">
        <f t="shared" ca="1" si="19"/>
        <v>0</v>
      </c>
      <c r="G100" s="238">
        <f t="shared" ca="1" si="19"/>
        <v>0</v>
      </c>
      <c r="H100" s="238">
        <f t="shared" ca="1" si="19"/>
        <v>0</v>
      </c>
      <c r="I100" s="238">
        <f t="shared" ca="1" si="19"/>
        <v>0</v>
      </c>
      <c r="J100" s="238">
        <f t="shared" ca="1" si="19"/>
        <v>0</v>
      </c>
      <c r="K100" s="238">
        <f t="shared" ca="1" si="19"/>
        <v>0</v>
      </c>
      <c r="L100" s="238">
        <f t="shared" ca="1" si="19"/>
        <v>0</v>
      </c>
      <c r="M100" s="238">
        <f t="shared" ca="1" si="19"/>
        <v>0</v>
      </c>
      <c r="N100" s="238">
        <f t="shared" ca="1" si="19"/>
        <v>0</v>
      </c>
      <c r="O100" s="238">
        <f t="shared" ca="1" si="19"/>
        <v>0</v>
      </c>
      <c r="P100" s="238">
        <f t="shared" ca="1" si="19"/>
        <v>0</v>
      </c>
      <c r="Q100" s="238">
        <f t="shared" ca="1" si="19"/>
        <v>0</v>
      </c>
      <c r="R100" s="238">
        <f t="shared" ca="1" si="19"/>
        <v>0</v>
      </c>
      <c r="S100" s="238">
        <f t="shared" ca="1" si="19"/>
        <v>0</v>
      </c>
      <c r="T100" s="238">
        <f t="shared" ca="1" si="19"/>
        <v>0</v>
      </c>
      <c r="U100" s="238">
        <f t="shared" ca="1" si="19"/>
        <v>0</v>
      </c>
      <c r="V100" s="238">
        <f t="shared" ca="1" si="19"/>
        <v>0</v>
      </c>
      <c r="W100" s="238">
        <f t="shared" ca="1" si="19"/>
        <v>0</v>
      </c>
      <c r="X100" s="238">
        <f t="shared" ca="1" si="19"/>
        <v>0</v>
      </c>
    </row>
    <row r="101" spans="1:24">
      <c r="D101" t="str">
        <f t="shared" si="16"/>
        <v>Other</v>
      </c>
      <c r="E101" s="238">
        <f t="shared" ca="1" si="18"/>
        <v>0.68172187283067343</v>
      </c>
      <c r="F101" s="238">
        <f t="shared" ca="1" si="19"/>
        <v>1.2017335746170541</v>
      </c>
      <c r="G101" s="238">
        <f t="shared" ca="1" si="19"/>
        <v>1.596993948105786</v>
      </c>
      <c r="H101" s="238">
        <f t="shared" ca="1" si="19"/>
        <v>1.8960270198130731</v>
      </c>
      <c r="I101" s="238">
        <f t="shared" ca="1" si="19"/>
        <v>2.1208469006159301</v>
      </c>
      <c r="J101" s="238">
        <f t="shared" ca="1" si="19"/>
        <v>2.2884434077729439</v>
      </c>
      <c r="K101" s="238">
        <f t="shared" ca="1" si="19"/>
        <v>2.4119286554451604</v>
      </c>
      <c r="L101" s="238">
        <f t="shared" ca="1" si="19"/>
        <v>2.5014219835617153</v>
      </c>
      <c r="M101" s="238">
        <f t="shared" ca="1" si="19"/>
        <v>2.5647329384245339</v>
      </c>
      <c r="N101" s="238">
        <f t="shared" ca="1" si="19"/>
        <v>3.477494990905841</v>
      </c>
      <c r="O101" s="238">
        <f t="shared" ca="1" si="19"/>
        <v>3.1893595770417926</v>
      </c>
      <c r="P101" s="238">
        <f t="shared" ca="1" si="19"/>
        <v>3.1118744226592741</v>
      </c>
      <c r="Q101" s="238">
        <f t="shared" ca="1" si="19"/>
        <v>3.1149538510773596</v>
      </c>
      <c r="R101" s="238">
        <f t="shared" ca="1" si="19"/>
        <v>3.0355226565519078</v>
      </c>
      <c r="S101" s="238">
        <f t="shared" ca="1" si="19"/>
        <v>2.9205872158641641</v>
      </c>
      <c r="T101" s="238">
        <f t="shared" ca="1" si="19"/>
        <v>2.943239846750878</v>
      </c>
      <c r="U101" s="238">
        <f t="shared" ca="1" si="19"/>
        <v>2.8637744120087829</v>
      </c>
      <c r="V101" s="238">
        <f t="shared" ca="1" si="19"/>
        <v>2.820468193215258</v>
      </c>
      <c r="W101" s="238">
        <f t="shared" ca="1" si="19"/>
        <v>2.8109905797693884</v>
      </c>
      <c r="X101" s="238">
        <f t="shared" ca="1" si="19"/>
        <v>2.7779665014587525</v>
      </c>
    </row>
    <row r="102" spans="1:24">
      <c r="E102" s="238"/>
      <c r="F102" s="238"/>
      <c r="G102" s="238"/>
      <c r="H102" s="238"/>
      <c r="I102" s="238"/>
      <c r="J102" s="238"/>
      <c r="K102" s="238"/>
      <c r="L102" s="238"/>
      <c r="M102" s="238"/>
      <c r="N102" s="238"/>
      <c r="O102" s="238"/>
      <c r="P102" s="238"/>
      <c r="Q102" s="238"/>
      <c r="R102" s="238"/>
      <c r="S102" s="238"/>
      <c r="T102" s="238"/>
      <c r="U102" s="238"/>
      <c r="V102" s="238"/>
      <c r="W102" s="238"/>
      <c r="X102" s="238"/>
    </row>
    <row r="103" spans="1:24">
      <c r="D103" t="s">
        <v>341</v>
      </c>
      <c r="E103" s="238">
        <f ca="1">SUM(E84:E101)</f>
        <v>8.4941559878465061</v>
      </c>
      <c r="F103" s="238">
        <f t="shared" ref="F103:X103" ca="1" si="20">SUM(F84:F101)</f>
        <v>15.049673605754927</v>
      </c>
      <c r="G103" s="238">
        <f t="shared" ca="1" si="20"/>
        <v>20.101529128429164</v>
      </c>
      <c r="H103" s="238">
        <f t="shared" ca="1" si="20"/>
        <v>23.987132729205538</v>
      </c>
      <c r="I103" s="238">
        <f t="shared" ca="1" si="20"/>
        <v>26.968213247068675</v>
      </c>
      <c r="J103" s="238">
        <f t="shared" ca="1" si="20"/>
        <v>29.247793895011576</v>
      </c>
      <c r="K103" s="238">
        <f t="shared" ca="1" si="20"/>
        <v>30.983360114621519</v>
      </c>
      <c r="L103" s="238">
        <f t="shared" ca="1" si="20"/>
        <v>32.297073750553253</v>
      </c>
      <c r="M103" s="238">
        <f t="shared" ca="1" si="20"/>
        <v>33.283696105167323</v>
      </c>
      <c r="N103" s="238">
        <f t="shared" ca="1" si="20"/>
        <v>47.4416401622614</v>
      </c>
      <c r="O103" s="238">
        <f t="shared" ca="1" si="20"/>
        <v>43.103031414604828</v>
      </c>
      <c r="P103" s="238">
        <f t="shared" ca="1" si="20"/>
        <v>42.048034119032557</v>
      </c>
      <c r="Q103" s="238">
        <f t="shared" ca="1" si="20"/>
        <v>42.259949557313547</v>
      </c>
      <c r="R103" s="238">
        <f t="shared" ca="1" si="20"/>
        <v>41.214858600985913</v>
      </c>
      <c r="S103" s="238">
        <f t="shared" ca="1" si="20"/>
        <v>39.633628707289674</v>
      </c>
      <c r="T103" s="238">
        <f t="shared" ca="1" si="20"/>
        <v>40.184815994122573</v>
      </c>
      <c r="U103" s="238">
        <f t="shared" ca="1" si="20"/>
        <v>39.165128929251765</v>
      </c>
      <c r="V103" s="238">
        <f t="shared" ca="1" si="20"/>
        <v>38.707227039268474</v>
      </c>
      <c r="W103" s="238">
        <f t="shared" ca="1" si="20"/>
        <v>38.773590436252427</v>
      </c>
      <c r="X103" s="238">
        <f t="shared" ca="1" si="20"/>
        <v>38.477314738011849</v>
      </c>
    </row>
    <row r="104" spans="1:24">
      <c r="E104" s="169"/>
      <c r="F104" s="169"/>
      <c r="G104" s="169"/>
      <c r="H104" s="169"/>
      <c r="I104" s="169"/>
      <c r="J104" s="169"/>
      <c r="K104" s="169"/>
      <c r="L104" s="169"/>
      <c r="M104" s="169"/>
      <c r="N104" s="169"/>
      <c r="O104" s="169"/>
      <c r="P104" s="169"/>
      <c r="Q104" s="169"/>
      <c r="R104" s="169"/>
      <c r="S104" s="169"/>
      <c r="T104" s="169"/>
      <c r="U104" s="169"/>
      <c r="V104" s="169"/>
      <c r="W104" s="169"/>
      <c r="X104" s="169"/>
    </row>
    <row r="105" spans="1:24">
      <c r="E105" s="169"/>
      <c r="F105" s="169"/>
      <c r="G105" s="169"/>
      <c r="H105" s="169"/>
      <c r="I105" s="169"/>
      <c r="J105" s="169"/>
      <c r="K105" s="169"/>
      <c r="L105" s="169"/>
      <c r="M105" s="169"/>
      <c r="N105" s="169"/>
      <c r="O105" s="169"/>
      <c r="P105" s="169"/>
      <c r="Q105" s="169"/>
      <c r="R105" s="169"/>
      <c r="S105" s="169"/>
      <c r="T105" s="169"/>
      <c r="U105" s="169"/>
      <c r="V105" s="169"/>
      <c r="W105" s="169"/>
      <c r="X105" s="169"/>
    </row>
    <row r="107" spans="1:24" ht="15">
      <c r="A107" s="105" t="s">
        <v>210</v>
      </c>
      <c r="B107" s="105"/>
      <c r="D107" s="90" t="str">
        <f>$C$8</f>
        <v>Lighting Controls Interior-NR</v>
      </c>
      <c r="E107" s="90">
        <v>1</v>
      </c>
      <c r="F107" s="90">
        <v>2</v>
      </c>
      <c r="G107" s="90">
        <v>3</v>
      </c>
      <c r="H107" s="90">
        <v>4</v>
      </c>
      <c r="I107" s="90">
        <v>5</v>
      </c>
      <c r="J107" s="90">
        <v>6</v>
      </c>
      <c r="K107" s="90">
        <v>7</v>
      </c>
      <c r="L107" s="90">
        <v>8</v>
      </c>
      <c r="M107" s="90">
        <v>9</v>
      </c>
      <c r="N107" s="90">
        <v>10</v>
      </c>
      <c r="O107" s="90">
        <v>11</v>
      </c>
      <c r="P107" s="90">
        <v>12</v>
      </c>
      <c r="Q107" s="90">
        <v>13</v>
      </c>
      <c r="R107" s="90">
        <v>14</v>
      </c>
      <c r="S107" s="90">
        <v>15</v>
      </c>
      <c r="T107" s="90">
        <v>16</v>
      </c>
      <c r="U107" s="90">
        <v>17</v>
      </c>
      <c r="V107" s="90">
        <v>18</v>
      </c>
      <c r="W107" s="90">
        <v>19</v>
      </c>
      <c r="X107" s="90">
        <v>20</v>
      </c>
    </row>
    <row r="108" spans="1:24">
      <c r="A108" s="73" t="s">
        <v>81</v>
      </c>
      <c r="B108" s="73"/>
      <c r="D108" t="str">
        <f t="shared" ref="D108:D125" si="21">D13</f>
        <v>Large Off</v>
      </c>
      <c r="E108" s="238">
        <f ca="1">E84</f>
        <v>1.6210883696767855</v>
      </c>
      <c r="F108" s="238">
        <f ca="1">E108+F84</f>
        <v>4.4960308513015708</v>
      </c>
      <c r="G108" s="238">
        <f t="shared" ref="G108:W123" ca="1" si="22">F108+G84</f>
        <v>8.3396977141623303</v>
      </c>
      <c r="H108" s="238">
        <f t="shared" ca="1" si="22"/>
        <v>12.930710424502202</v>
      </c>
      <c r="I108" s="238">
        <f t="shared" ca="1" si="22"/>
        <v>18.097190938590348</v>
      </c>
      <c r="J108" s="238">
        <f t="shared" ca="1" si="22"/>
        <v>23.705696536522257</v>
      </c>
      <c r="K108" s="238">
        <f t="shared" ca="1" si="22"/>
        <v>29.652628114929449</v>
      </c>
      <c r="L108" s="238">
        <f t="shared" ca="1" si="22"/>
        <v>35.85755903242908</v>
      </c>
      <c r="M108" s="238">
        <f t="shared" ca="1" si="22"/>
        <v>42.258055195867037</v>
      </c>
      <c r="N108" s="238">
        <f t="shared" ca="1" si="22"/>
        <v>50.665185774102227</v>
      </c>
      <c r="O108" s="238">
        <f t="shared" ca="1" si="22"/>
        <v>58.506536791946829</v>
      </c>
      <c r="P108" s="238">
        <f t="shared" ca="1" si="22"/>
        <v>66.228840509284012</v>
      </c>
      <c r="Q108" s="238">
        <f t="shared" ca="1" si="22"/>
        <v>74.001276504652182</v>
      </c>
      <c r="R108" s="238">
        <f t="shared" ca="1" si="22"/>
        <v>81.644818739793649</v>
      </c>
      <c r="S108" s="238">
        <f t="shared" ca="1" si="22"/>
        <v>89.081374509843442</v>
      </c>
      <c r="T108" s="238">
        <f t="shared" ca="1" si="22"/>
        <v>96.603325919277452</v>
      </c>
      <c r="U108" s="238">
        <f t="shared" ca="1" si="22"/>
        <v>103.99075521136524</v>
      </c>
      <c r="V108" s="238">
        <f t="shared" ca="1" si="22"/>
        <v>111.31965820019704</v>
      </c>
      <c r="W108" s="238">
        <f t="shared" ca="1" si="22"/>
        <v>118.66123159810567</v>
      </c>
      <c r="X108" s="238">
        <f t="shared" ref="X108:X122" ca="1" si="23">W108+X84</f>
        <v>125.96413354700128</v>
      </c>
    </row>
    <row r="109" spans="1:24">
      <c r="D109" t="str">
        <f t="shared" si="21"/>
        <v>Medium Off</v>
      </c>
      <c r="E109" s="238">
        <f t="shared" ref="E109:E125" ca="1" si="24">E85</f>
        <v>0.81357071956184035</v>
      </c>
      <c r="F109" s="238">
        <f t="shared" ref="F109:U125" ca="1" si="25">E109+F85</f>
        <v>2.2564094119032867</v>
      </c>
      <c r="G109" s="238">
        <f t="shared" ca="1" si="25"/>
        <v>4.1854188810151491</v>
      </c>
      <c r="H109" s="238">
        <f t="shared" ca="1" si="25"/>
        <v>6.4894965513851348</v>
      </c>
      <c r="I109" s="238">
        <f t="shared" ca="1" si="25"/>
        <v>9.0823825087910102</v>
      </c>
      <c r="J109" s="238">
        <f t="shared" ca="1" si="25"/>
        <v>11.897106258789805</v>
      </c>
      <c r="K109" s="238">
        <f t="shared" ca="1" si="25"/>
        <v>14.881674832552644</v>
      </c>
      <c r="L109" s="238">
        <f t="shared" ca="1" si="25"/>
        <v>17.995724754697353</v>
      </c>
      <c r="M109" s="238">
        <f t="shared" ca="1" si="25"/>
        <v>21.20792241563008</v>
      </c>
      <c r="N109" s="238">
        <f t="shared" ca="1" si="25"/>
        <v>26.353478285512757</v>
      </c>
      <c r="O109" s="238">
        <f t="shared" ca="1" si="25"/>
        <v>30.878716154668112</v>
      </c>
      <c r="P109" s="238">
        <f t="shared" ca="1" si="25"/>
        <v>35.244910416702197</v>
      </c>
      <c r="Q109" s="238">
        <f t="shared" ca="1" si="25"/>
        <v>39.632525046459868</v>
      </c>
      <c r="R109" s="238">
        <f t="shared" ca="1" si="25"/>
        <v>43.871288906081951</v>
      </c>
      <c r="S109" s="238">
        <f t="shared" ca="1" si="25"/>
        <v>47.889900148722425</v>
      </c>
      <c r="T109" s="238">
        <f t="shared" ca="1" si="25"/>
        <v>51.986006748957102</v>
      </c>
      <c r="U109" s="238">
        <f t="shared" ca="1" si="25"/>
        <v>55.943772742323091</v>
      </c>
      <c r="V109" s="238">
        <f t="shared" ca="1" si="22"/>
        <v>59.842356361822219</v>
      </c>
      <c r="W109" s="238">
        <f t="shared" ca="1" si="22"/>
        <v>63.755402898877627</v>
      </c>
      <c r="X109" s="238">
        <f t="shared" ca="1" si="23"/>
        <v>67.633464824074622</v>
      </c>
    </row>
    <row r="110" spans="1:24">
      <c r="D110" t="str">
        <f t="shared" si="21"/>
        <v>Small Off</v>
      </c>
      <c r="E110" s="238">
        <f t="shared" ca="1" si="24"/>
        <v>0.78524774637504746</v>
      </c>
      <c r="F110" s="238">
        <f t="shared" ca="1" si="25"/>
        <v>2.1778566546135671</v>
      </c>
      <c r="G110" s="238">
        <f t="shared" ca="1" si="22"/>
        <v>4.0397111952637097</v>
      </c>
      <c r="H110" s="238">
        <f t="shared" ca="1" si="22"/>
        <v>6.2635766253095566</v>
      </c>
      <c r="I110" s="238">
        <f t="shared" ca="1" si="22"/>
        <v>8.7661960113132924</v>
      </c>
      <c r="J110" s="238">
        <f t="shared" ca="1" si="22"/>
        <v>11.482930313827572</v>
      </c>
      <c r="K110" s="238">
        <f t="shared" ca="1" si="22"/>
        <v>14.363596603921259</v>
      </c>
      <c r="L110" s="238">
        <f t="shared" ca="1" si="22"/>
        <v>17.369236586614434</v>
      </c>
      <c r="M110" s="238">
        <f t="shared" ca="1" si="22"/>
        <v>20.469607474491372</v>
      </c>
      <c r="N110" s="238">
        <f t="shared" ca="1" si="22"/>
        <v>25.50076647267937</v>
      </c>
      <c r="O110" s="238">
        <f t="shared" ca="1" si="22"/>
        <v>29.90969458218882</v>
      </c>
      <c r="P110" s="238">
        <f t="shared" ca="1" si="22"/>
        <v>34.158176249209085</v>
      </c>
      <c r="Q110" s="238">
        <f t="shared" ca="1" si="22"/>
        <v>38.427071238886292</v>
      </c>
      <c r="R110" s="238">
        <f t="shared" ca="1" si="22"/>
        <v>42.546415483812545</v>
      </c>
      <c r="S110" s="238">
        <f t="shared" ca="1" si="22"/>
        <v>46.445145320529591</v>
      </c>
      <c r="T110" s="238">
        <f t="shared" ca="1" si="22"/>
        <v>50.421093419387539</v>
      </c>
      <c r="U110" s="238">
        <f t="shared" ca="1" si="22"/>
        <v>54.258566981206556</v>
      </c>
      <c r="V110" s="238">
        <f t="shared" ca="1" si="22"/>
        <v>58.036835158057571</v>
      </c>
      <c r="W110" s="238">
        <f t="shared" ca="1" si="22"/>
        <v>61.829629123127305</v>
      </c>
      <c r="X110" s="238">
        <f t="shared" ca="1" si="23"/>
        <v>65.587567788917582</v>
      </c>
    </row>
    <row r="111" spans="1:24">
      <c r="D111" t="str">
        <f t="shared" si="21"/>
        <v>XLarge Ret</v>
      </c>
      <c r="E111" s="238">
        <f t="shared" ca="1" si="24"/>
        <v>0</v>
      </c>
      <c r="F111" s="238">
        <f t="shared" ca="1" si="25"/>
        <v>0</v>
      </c>
      <c r="G111" s="238">
        <f t="shared" ca="1" si="22"/>
        <v>0</v>
      </c>
      <c r="H111" s="238">
        <f t="shared" ca="1" si="22"/>
        <v>0</v>
      </c>
      <c r="I111" s="238">
        <f t="shared" ca="1" si="22"/>
        <v>0</v>
      </c>
      <c r="J111" s="238">
        <f t="shared" ca="1" si="22"/>
        <v>0</v>
      </c>
      <c r="K111" s="238">
        <f t="shared" ca="1" si="22"/>
        <v>0</v>
      </c>
      <c r="L111" s="238">
        <f t="shared" ca="1" si="22"/>
        <v>0</v>
      </c>
      <c r="M111" s="238">
        <f t="shared" ca="1" si="22"/>
        <v>0</v>
      </c>
      <c r="N111" s="238">
        <f t="shared" ca="1" si="22"/>
        <v>0</v>
      </c>
      <c r="O111" s="238">
        <f t="shared" ca="1" si="22"/>
        <v>0</v>
      </c>
      <c r="P111" s="238">
        <f t="shared" ca="1" si="22"/>
        <v>0</v>
      </c>
      <c r="Q111" s="238">
        <f t="shared" ca="1" si="22"/>
        <v>0</v>
      </c>
      <c r="R111" s="238">
        <f t="shared" ca="1" si="22"/>
        <v>0</v>
      </c>
      <c r="S111" s="238">
        <f t="shared" ca="1" si="22"/>
        <v>0</v>
      </c>
      <c r="T111" s="238">
        <f t="shared" ca="1" si="22"/>
        <v>0</v>
      </c>
      <c r="U111" s="238">
        <f t="shared" ca="1" si="22"/>
        <v>0</v>
      </c>
      <c r="V111" s="238">
        <f t="shared" ca="1" si="22"/>
        <v>0</v>
      </c>
      <c r="W111" s="238">
        <f t="shared" ca="1" si="22"/>
        <v>0</v>
      </c>
      <c r="X111" s="238">
        <f t="shared" ca="1" si="23"/>
        <v>0</v>
      </c>
    </row>
    <row r="112" spans="1:24">
      <c r="D112" t="str">
        <f t="shared" si="21"/>
        <v>Large Ret</v>
      </c>
      <c r="E112" s="238">
        <f t="shared" ca="1" si="24"/>
        <v>0</v>
      </c>
      <c r="F112" s="238">
        <f t="shared" ca="1" si="25"/>
        <v>0</v>
      </c>
      <c r="G112" s="238">
        <f t="shared" ca="1" si="22"/>
        <v>0</v>
      </c>
      <c r="H112" s="238">
        <f t="shared" ca="1" si="22"/>
        <v>0</v>
      </c>
      <c r="I112" s="238">
        <f t="shared" ca="1" si="22"/>
        <v>0</v>
      </c>
      <c r="J112" s="238">
        <f t="shared" ca="1" si="22"/>
        <v>0</v>
      </c>
      <c r="K112" s="238">
        <f t="shared" ca="1" si="22"/>
        <v>0</v>
      </c>
      <c r="L112" s="238">
        <f t="shared" ca="1" si="22"/>
        <v>0</v>
      </c>
      <c r="M112" s="238">
        <f t="shared" ca="1" si="22"/>
        <v>0</v>
      </c>
      <c r="N112" s="238">
        <f t="shared" ca="1" si="22"/>
        <v>0</v>
      </c>
      <c r="O112" s="238">
        <f t="shared" ca="1" si="22"/>
        <v>0</v>
      </c>
      <c r="P112" s="238">
        <f t="shared" ca="1" si="22"/>
        <v>0</v>
      </c>
      <c r="Q112" s="238">
        <f t="shared" ca="1" si="22"/>
        <v>0</v>
      </c>
      <c r="R112" s="238">
        <f t="shared" ca="1" si="22"/>
        <v>0</v>
      </c>
      <c r="S112" s="238">
        <f t="shared" ca="1" si="22"/>
        <v>0</v>
      </c>
      <c r="T112" s="238">
        <f t="shared" ca="1" si="22"/>
        <v>0</v>
      </c>
      <c r="U112" s="238">
        <f t="shared" ca="1" si="22"/>
        <v>0</v>
      </c>
      <c r="V112" s="238">
        <f t="shared" ca="1" si="22"/>
        <v>0</v>
      </c>
      <c r="W112" s="238">
        <f t="shared" ca="1" si="22"/>
        <v>0</v>
      </c>
      <c r="X112" s="238">
        <f t="shared" ca="1" si="23"/>
        <v>0</v>
      </c>
    </row>
    <row r="113" spans="4:24">
      <c r="D113" t="str">
        <f t="shared" si="21"/>
        <v>Medium Ret</v>
      </c>
      <c r="E113" s="238">
        <f t="shared" ca="1" si="24"/>
        <v>0</v>
      </c>
      <c r="F113" s="238">
        <f t="shared" ca="1" si="25"/>
        <v>0</v>
      </c>
      <c r="G113" s="238">
        <f t="shared" ca="1" si="22"/>
        <v>0</v>
      </c>
      <c r="H113" s="238">
        <f t="shared" ca="1" si="22"/>
        <v>0</v>
      </c>
      <c r="I113" s="238">
        <f t="shared" ca="1" si="22"/>
        <v>0</v>
      </c>
      <c r="J113" s="238">
        <f t="shared" ca="1" si="22"/>
        <v>0</v>
      </c>
      <c r="K113" s="238">
        <f t="shared" ca="1" si="22"/>
        <v>0</v>
      </c>
      <c r="L113" s="238">
        <f t="shared" ca="1" si="22"/>
        <v>0</v>
      </c>
      <c r="M113" s="238">
        <f t="shared" ca="1" si="22"/>
        <v>0</v>
      </c>
      <c r="N113" s="238">
        <f t="shared" ca="1" si="22"/>
        <v>0</v>
      </c>
      <c r="O113" s="238">
        <f t="shared" ca="1" si="22"/>
        <v>0</v>
      </c>
      <c r="P113" s="238">
        <f t="shared" ca="1" si="22"/>
        <v>0</v>
      </c>
      <c r="Q113" s="238">
        <f t="shared" ca="1" si="22"/>
        <v>0</v>
      </c>
      <c r="R113" s="238">
        <f t="shared" ca="1" si="22"/>
        <v>0</v>
      </c>
      <c r="S113" s="238">
        <f t="shared" ca="1" si="22"/>
        <v>0</v>
      </c>
      <c r="T113" s="238">
        <f t="shared" ca="1" si="22"/>
        <v>0</v>
      </c>
      <c r="U113" s="238">
        <f t="shared" ca="1" si="22"/>
        <v>0</v>
      </c>
      <c r="V113" s="238">
        <f t="shared" ca="1" si="22"/>
        <v>0</v>
      </c>
      <c r="W113" s="238">
        <f t="shared" ca="1" si="22"/>
        <v>0</v>
      </c>
      <c r="X113" s="238">
        <f t="shared" ca="1" si="23"/>
        <v>0</v>
      </c>
    </row>
    <row r="114" spans="4:24">
      <c r="D114" t="str">
        <f t="shared" si="21"/>
        <v>Small Ret</v>
      </c>
      <c r="E114" s="238">
        <f t="shared" ca="1" si="24"/>
        <v>0</v>
      </c>
      <c r="F114" s="238">
        <f t="shared" ca="1" si="25"/>
        <v>0</v>
      </c>
      <c r="G114" s="238">
        <f t="shared" ca="1" si="22"/>
        <v>0</v>
      </c>
      <c r="H114" s="238">
        <f t="shared" ca="1" si="22"/>
        <v>0</v>
      </c>
      <c r="I114" s="238">
        <f t="shared" ca="1" si="22"/>
        <v>0</v>
      </c>
      <c r="J114" s="238">
        <f t="shared" ca="1" si="22"/>
        <v>0</v>
      </c>
      <c r="K114" s="238">
        <f t="shared" ca="1" si="22"/>
        <v>0</v>
      </c>
      <c r="L114" s="238">
        <f t="shared" ca="1" si="22"/>
        <v>0</v>
      </c>
      <c r="M114" s="238">
        <f t="shared" ca="1" si="22"/>
        <v>0</v>
      </c>
      <c r="N114" s="238">
        <f t="shared" ca="1" si="22"/>
        <v>0</v>
      </c>
      <c r="O114" s="238">
        <f t="shared" ca="1" si="22"/>
        <v>0</v>
      </c>
      <c r="P114" s="238">
        <f t="shared" ca="1" si="22"/>
        <v>0</v>
      </c>
      <c r="Q114" s="238">
        <f t="shared" ca="1" si="22"/>
        <v>0</v>
      </c>
      <c r="R114" s="238">
        <f t="shared" ca="1" si="22"/>
        <v>0</v>
      </c>
      <c r="S114" s="238">
        <f t="shared" ca="1" si="22"/>
        <v>0</v>
      </c>
      <c r="T114" s="238">
        <f t="shared" ca="1" si="22"/>
        <v>0</v>
      </c>
      <c r="U114" s="238">
        <f t="shared" ca="1" si="22"/>
        <v>0</v>
      </c>
      <c r="V114" s="238">
        <f t="shared" ca="1" si="22"/>
        <v>0</v>
      </c>
      <c r="W114" s="238">
        <f t="shared" ca="1" si="22"/>
        <v>0</v>
      </c>
      <c r="X114" s="238">
        <f t="shared" ca="1" si="23"/>
        <v>0</v>
      </c>
    </row>
    <row r="115" spans="4:24">
      <c r="D115" t="str">
        <f t="shared" si="21"/>
        <v>School K-12</v>
      </c>
      <c r="E115" s="238">
        <f t="shared" ca="1" si="24"/>
        <v>1.503711558375741</v>
      </c>
      <c r="F115" s="238">
        <f t="shared" ca="1" si="25"/>
        <v>4.1675481624080666</v>
      </c>
      <c r="G115" s="238">
        <f t="shared" ca="1" si="22"/>
        <v>7.7250467446549722</v>
      </c>
      <c r="H115" s="238">
        <f t="shared" ca="1" si="22"/>
        <v>11.969561672033898</v>
      </c>
      <c r="I115" s="238">
        <f t="shared" ca="1" si="22"/>
        <v>16.740842070924998</v>
      </c>
      <c r="J115" s="238">
        <f t="shared" ca="1" si="22"/>
        <v>21.914621097591684</v>
      </c>
      <c r="K115" s="238">
        <f t="shared" ca="1" si="22"/>
        <v>27.39454129657905</v>
      </c>
      <c r="L115" s="238">
        <f t="shared" ca="1" si="22"/>
        <v>33.105891846933787</v>
      </c>
      <c r="M115" s="238">
        <f t="shared" ca="1" si="22"/>
        <v>38.990751122568028</v>
      </c>
      <c r="N115" s="238">
        <f t="shared" ca="1" si="22"/>
        <v>47.710487314791266</v>
      </c>
      <c r="O115" s="238">
        <f t="shared" ca="1" si="22"/>
        <v>55.541285840281681</v>
      </c>
      <c r="P115" s="238">
        <f t="shared" ca="1" si="22"/>
        <v>63.148817209807746</v>
      </c>
      <c r="Q115" s="238">
        <f t="shared" ca="1" si="22"/>
        <v>70.791373685179451</v>
      </c>
      <c r="R115" s="238">
        <f t="shared" ca="1" si="22"/>
        <v>78.217808891579139</v>
      </c>
      <c r="S115" s="238">
        <f t="shared" ca="1" si="22"/>
        <v>85.321786078309771</v>
      </c>
      <c r="T115" s="238">
        <f t="shared" ca="1" si="22"/>
        <v>92.534517468371533</v>
      </c>
      <c r="U115" s="238">
        <f t="shared" ca="1" si="22"/>
        <v>99.540379383996424</v>
      </c>
      <c r="V115" s="238">
        <f t="shared" ca="1" si="22"/>
        <v>106.4534243949356</v>
      </c>
      <c r="W115" s="238">
        <f t="shared" ca="1" si="22"/>
        <v>113.37995741093714</v>
      </c>
      <c r="X115" s="238">
        <f t="shared" ca="1" si="23"/>
        <v>120.24735318233004</v>
      </c>
    </row>
    <row r="116" spans="4:24">
      <c r="D116" t="str">
        <f t="shared" si="21"/>
        <v>University</v>
      </c>
      <c r="E116" s="238">
        <f t="shared" ca="1" si="24"/>
        <v>0.48521942597972773</v>
      </c>
      <c r="F116" s="238">
        <f t="shared" ca="1" si="25"/>
        <v>1.344789375224859</v>
      </c>
      <c r="G116" s="238">
        <f t="shared" ca="1" si="22"/>
        <v>2.4927272296535947</v>
      </c>
      <c r="H116" s="238">
        <f t="shared" ca="1" si="22"/>
        <v>3.8623523317242436</v>
      </c>
      <c r="I116" s="238">
        <f t="shared" ca="1" si="22"/>
        <v>5.4019547398077332</v>
      </c>
      <c r="J116" s="238">
        <f t="shared" ca="1" si="22"/>
        <v>7.0714358816411007</v>
      </c>
      <c r="K116" s="238">
        <f t="shared" ca="1" si="22"/>
        <v>8.8397030194155075</v>
      </c>
      <c r="L116" s="238">
        <f t="shared" ca="1" si="22"/>
        <v>10.682648376971679</v>
      </c>
      <c r="M116" s="238">
        <f t="shared" ca="1" si="22"/>
        <v>12.581581735427129</v>
      </c>
      <c r="N116" s="238">
        <f t="shared" ca="1" si="22"/>
        <v>16.246313818986568</v>
      </c>
      <c r="O116" s="238">
        <f t="shared" ca="1" si="22"/>
        <v>19.315159263177367</v>
      </c>
      <c r="P116" s="238">
        <f t="shared" ca="1" si="22"/>
        <v>22.220730401040925</v>
      </c>
      <c r="Q116" s="238">
        <f t="shared" ca="1" si="22"/>
        <v>25.134167921590027</v>
      </c>
      <c r="R116" s="238">
        <f t="shared" ca="1" si="22"/>
        <v>27.900541821408769</v>
      </c>
      <c r="S116" s="238">
        <f t="shared" ca="1" si="22"/>
        <v>30.456038306725389</v>
      </c>
      <c r="T116" s="238">
        <f t="shared" ca="1" si="22"/>
        <v>33.078451639228632</v>
      </c>
      <c r="U116" s="238">
        <f t="shared" ca="1" si="22"/>
        <v>35.569038182830006</v>
      </c>
      <c r="V116" s="238">
        <f t="shared" ca="1" si="22"/>
        <v>38.002286430773175</v>
      </c>
      <c r="W116" s="238">
        <f t="shared" ca="1" si="22"/>
        <v>40.447332642696779</v>
      </c>
      <c r="X116" s="238">
        <f t="shared" ca="1" si="23"/>
        <v>42.858985227458732</v>
      </c>
    </row>
    <row r="117" spans="4:24">
      <c r="D117" t="str">
        <f t="shared" si="21"/>
        <v>Warehouse</v>
      </c>
      <c r="E117" s="238">
        <f t="shared" ca="1" si="24"/>
        <v>2.6035962950466911</v>
      </c>
      <c r="F117" s="238">
        <f t="shared" ca="1" si="25"/>
        <v>7.2177396907023592</v>
      </c>
      <c r="G117" s="238">
        <f t="shared" ca="1" si="22"/>
        <v>13.382307561727329</v>
      </c>
      <c r="H117" s="238">
        <f t="shared" ca="1" si="22"/>
        <v>20.740317430914516</v>
      </c>
      <c r="I117" s="238">
        <f t="shared" ca="1" si="22"/>
        <v>29.014815112894912</v>
      </c>
      <c r="J117" s="238">
        <f t="shared" ca="1" si="22"/>
        <v>37.990941781188511</v>
      </c>
      <c r="K117" s="238">
        <f t="shared" ca="1" si="22"/>
        <v>47.50201946133938</v>
      </c>
      <c r="L117" s="238">
        <f t="shared" ca="1" si="22"/>
        <v>57.418754498082485</v>
      </c>
      <c r="M117" s="238">
        <f t="shared" ca="1" si="22"/>
        <v>67.640860318487967</v>
      </c>
      <c r="N117" s="238">
        <f t="shared" ca="1" si="22"/>
        <v>80.636691767754996</v>
      </c>
      <c r="O117" s="238">
        <f t="shared" ca="1" si="22"/>
        <v>92.875202639127423</v>
      </c>
      <c r="P117" s="238">
        <f t="shared" ca="1" si="22"/>
        <v>104.96128018171956</v>
      </c>
      <c r="Q117" s="238">
        <f t="shared" ca="1" si="22"/>
        <v>117.12133627723189</v>
      </c>
      <c r="R117" s="238">
        <f t="shared" ca="1" si="22"/>
        <v>129.10621277575765</v>
      </c>
      <c r="S117" s="238">
        <f t="shared" ca="1" si="22"/>
        <v>140.80588374572858</v>
      </c>
      <c r="T117" s="238">
        <f t="shared" ca="1" si="22"/>
        <v>152.61830906200862</v>
      </c>
      <c r="U117" s="238">
        <f t="shared" ca="1" si="22"/>
        <v>164.24054627275254</v>
      </c>
      <c r="V117" s="238">
        <f t="shared" ca="1" si="22"/>
        <v>175.77525707474149</v>
      </c>
      <c r="W117" s="238">
        <f t="shared" ca="1" si="22"/>
        <v>187.3188638032656</v>
      </c>
      <c r="X117" s="238">
        <f t="shared" ca="1" si="23"/>
        <v>198.80026114378094</v>
      </c>
    </row>
    <row r="118" spans="4:24">
      <c r="D118" t="str">
        <f t="shared" si="21"/>
        <v>Supermarket</v>
      </c>
      <c r="E118" s="238">
        <f t="shared" ca="1" si="24"/>
        <v>0</v>
      </c>
      <c r="F118" s="238">
        <f t="shared" ca="1" si="25"/>
        <v>0</v>
      </c>
      <c r="G118" s="238">
        <f t="shared" ca="1" si="22"/>
        <v>0</v>
      </c>
      <c r="H118" s="238">
        <f t="shared" ca="1" si="22"/>
        <v>0</v>
      </c>
      <c r="I118" s="238">
        <f t="shared" ca="1" si="22"/>
        <v>0</v>
      </c>
      <c r="J118" s="238">
        <f t="shared" ca="1" si="22"/>
        <v>0</v>
      </c>
      <c r="K118" s="238">
        <f t="shared" ca="1" si="22"/>
        <v>0</v>
      </c>
      <c r="L118" s="238">
        <f t="shared" ca="1" si="22"/>
        <v>0</v>
      </c>
      <c r="M118" s="238">
        <f t="shared" ca="1" si="22"/>
        <v>0</v>
      </c>
      <c r="N118" s="238">
        <f t="shared" ca="1" si="22"/>
        <v>0</v>
      </c>
      <c r="O118" s="238">
        <f t="shared" ca="1" si="22"/>
        <v>0</v>
      </c>
      <c r="P118" s="238">
        <f t="shared" ca="1" si="22"/>
        <v>0</v>
      </c>
      <c r="Q118" s="238">
        <f t="shared" ca="1" si="22"/>
        <v>0</v>
      </c>
      <c r="R118" s="238">
        <f t="shared" ca="1" si="22"/>
        <v>0</v>
      </c>
      <c r="S118" s="238">
        <f t="shared" ca="1" si="22"/>
        <v>0</v>
      </c>
      <c r="T118" s="238">
        <f t="shared" ca="1" si="22"/>
        <v>0</v>
      </c>
      <c r="U118" s="238">
        <f t="shared" ca="1" si="22"/>
        <v>0</v>
      </c>
      <c r="V118" s="238">
        <f t="shared" ca="1" si="22"/>
        <v>0</v>
      </c>
      <c r="W118" s="238">
        <f t="shared" ca="1" si="22"/>
        <v>0</v>
      </c>
      <c r="X118" s="238">
        <f t="shared" ca="1" si="23"/>
        <v>0</v>
      </c>
    </row>
    <row r="119" spans="4:24">
      <c r="D119" t="str">
        <f t="shared" si="21"/>
        <v>MiniMart</v>
      </c>
      <c r="E119" s="238">
        <f t="shared" ca="1" si="24"/>
        <v>0</v>
      </c>
      <c r="F119" s="238">
        <f t="shared" ca="1" si="25"/>
        <v>0</v>
      </c>
      <c r="G119" s="238">
        <f t="shared" ca="1" si="22"/>
        <v>0</v>
      </c>
      <c r="H119" s="238">
        <f t="shared" ca="1" si="22"/>
        <v>0</v>
      </c>
      <c r="I119" s="238">
        <f t="shared" ca="1" si="22"/>
        <v>0</v>
      </c>
      <c r="J119" s="238">
        <f t="shared" ca="1" si="22"/>
        <v>0</v>
      </c>
      <c r="K119" s="238">
        <f t="shared" ca="1" si="22"/>
        <v>0</v>
      </c>
      <c r="L119" s="238">
        <f t="shared" ca="1" si="22"/>
        <v>0</v>
      </c>
      <c r="M119" s="238">
        <f t="shared" ca="1" si="22"/>
        <v>0</v>
      </c>
      <c r="N119" s="238">
        <f t="shared" ca="1" si="22"/>
        <v>0</v>
      </c>
      <c r="O119" s="238">
        <f t="shared" ca="1" si="22"/>
        <v>0</v>
      </c>
      <c r="P119" s="238">
        <f t="shared" ca="1" si="22"/>
        <v>0</v>
      </c>
      <c r="Q119" s="238">
        <f t="shared" ca="1" si="22"/>
        <v>0</v>
      </c>
      <c r="R119" s="238">
        <f t="shared" ca="1" si="22"/>
        <v>0</v>
      </c>
      <c r="S119" s="238">
        <f t="shared" ca="1" si="22"/>
        <v>0</v>
      </c>
      <c r="T119" s="238">
        <f t="shared" ca="1" si="22"/>
        <v>0</v>
      </c>
      <c r="U119" s="238">
        <f t="shared" ca="1" si="22"/>
        <v>0</v>
      </c>
      <c r="V119" s="238">
        <f t="shared" ca="1" si="22"/>
        <v>0</v>
      </c>
      <c r="W119" s="238">
        <f t="shared" ca="1" si="22"/>
        <v>0</v>
      </c>
      <c r="X119" s="238">
        <f t="shared" ca="1" si="23"/>
        <v>0</v>
      </c>
    </row>
    <row r="120" spans="4:24">
      <c r="D120" t="str">
        <f t="shared" si="21"/>
        <v>Restaurant</v>
      </c>
      <c r="E120" s="238">
        <f t="shared" ca="1" si="24"/>
        <v>0</v>
      </c>
      <c r="F120" s="238">
        <f t="shared" ca="1" si="25"/>
        <v>0</v>
      </c>
      <c r="G120" s="238">
        <f t="shared" ca="1" si="22"/>
        <v>0</v>
      </c>
      <c r="H120" s="238">
        <f t="shared" ca="1" si="22"/>
        <v>0</v>
      </c>
      <c r="I120" s="238">
        <f t="shared" ca="1" si="22"/>
        <v>0</v>
      </c>
      <c r="J120" s="238">
        <f t="shared" ca="1" si="22"/>
        <v>0</v>
      </c>
      <c r="K120" s="238">
        <f t="shared" ca="1" si="22"/>
        <v>0</v>
      </c>
      <c r="L120" s="238">
        <f t="shared" ca="1" si="22"/>
        <v>0</v>
      </c>
      <c r="M120" s="238">
        <f t="shared" ca="1" si="22"/>
        <v>0</v>
      </c>
      <c r="N120" s="238">
        <f t="shared" ca="1" si="22"/>
        <v>0</v>
      </c>
      <c r="O120" s="238">
        <f t="shared" ca="1" si="22"/>
        <v>0</v>
      </c>
      <c r="P120" s="238">
        <f t="shared" ca="1" si="22"/>
        <v>0</v>
      </c>
      <c r="Q120" s="238">
        <f t="shared" ca="1" si="22"/>
        <v>0</v>
      </c>
      <c r="R120" s="238">
        <f t="shared" ca="1" si="22"/>
        <v>0</v>
      </c>
      <c r="S120" s="238">
        <f t="shared" ca="1" si="22"/>
        <v>0</v>
      </c>
      <c r="T120" s="238">
        <f t="shared" ca="1" si="22"/>
        <v>0</v>
      </c>
      <c r="U120" s="238">
        <f t="shared" ca="1" si="22"/>
        <v>0</v>
      </c>
      <c r="V120" s="238">
        <f t="shared" ca="1" si="22"/>
        <v>0</v>
      </c>
      <c r="W120" s="238">
        <f t="shared" ca="1" si="22"/>
        <v>0</v>
      </c>
      <c r="X120" s="238">
        <f t="shared" ca="1" si="23"/>
        <v>0</v>
      </c>
    </row>
    <row r="121" spans="4:24">
      <c r="D121" t="str">
        <f t="shared" si="21"/>
        <v>Lodging</v>
      </c>
      <c r="E121" s="238">
        <f t="shared" ca="1" si="24"/>
        <v>0</v>
      </c>
      <c r="F121" s="238">
        <f t="shared" ca="1" si="25"/>
        <v>0</v>
      </c>
      <c r="G121" s="238">
        <f t="shared" ca="1" si="22"/>
        <v>0</v>
      </c>
      <c r="H121" s="238">
        <f t="shared" ca="1" si="22"/>
        <v>0</v>
      </c>
      <c r="I121" s="238">
        <f t="shared" ca="1" si="22"/>
        <v>0</v>
      </c>
      <c r="J121" s="238">
        <f t="shared" ca="1" si="22"/>
        <v>0</v>
      </c>
      <c r="K121" s="238">
        <f t="shared" ca="1" si="22"/>
        <v>0</v>
      </c>
      <c r="L121" s="238">
        <f t="shared" ca="1" si="22"/>
        <v>0</v>
      </c>
      <c r="M121" s="238">
        <f t="shared" ca="1" si="22"/>
        <v>0</v>
      </c>
      <c r="N121" s="238">
        <f t="shared" ca="1" si="22"/>
        <v>0</v>
      </c>
      <c r="O121" s="238">
        <f t="shared" ca="1" si="22"/>
        <v>0</v>
      </c>
      <c r="P121" s="238">
        <f t="shared" ca="1" si="22"/>
        <v>0</v>
      </c>
      <c r="Q121" s="238">
        <f t="shared" ca="1" si="22"/>
        <v>0</v>
      </c>
      <c r="R121" s="238">
        <f t="shared" ca="1" si="22"/>
        <v>0</v>
      </c>
      <c r="S121" s="238">
        <f t="shared" ca="1" si="22"/>
        <v>0</v>
      </c>
      <c r="T121" s="238">
        <f t="shared" ca="1" si="22"/>
        <v>0</v>
      </c>
      <c r="U121" s="238">
        <f t="shared" ca="1" si="22"/>
        <v>0</v>
      </c>
      <c r="V121" s="238">
        <f t="shared" ca="1" si="22"/>
        <v>0</v>
      </c>
      <c r="W121" s="238">
        <f t="shared" ca="1" si="22"/>
        <v>0</v>
      </c>
      <c r="X121" s="238">
        <f t="shared" ca="1" si="23"/>
        <v>0</v>
      </c>
    </row>
    <row r="122" spans="4:24">
      <c r="D122" t="str">
        <f t="shared" si="21"/>
        <v>Hospital</v>
      </c>
      <c r="E122" s="238">
        <f t="shared" ca="1" si="24"/>
        <v>0</v>
      </c>
      <c r="F122" s="238">
        <f t="shared" ca="1" si="25"/>
        <v>0</v>
      </c>
      <c r="G122" s="238">
        <f t="shared" ca="1" si="22"/>
        <v>0</v>
      </c>
      <c r="H122" s="238">
        <f t="shared" ca="1" si="22"/>
        <v>0</v>
      </c>
      <c r="I122" s="238">
        <f t="shared" ca="1" si="22"/>
        <v>0</v>
      </c>
      <c r="J122" s="238">
        <f t="shared" ca="1" si="22"/>
        <v>0</v>
      </c>
      <c r="K122" s="238">
        <f t="shared" ca="1" si="22"/>
        <v>0</v>
      </c>
      <c r="L122" s="238">
        <f t="shared" ca="1" si="22"/>
        <v>0</v>
      </c>
      <c r="M122" s="238">
        <f t="shared" ca="1" si="22"/>
        <v>0</v>
      </c>
      <c r="N122" s="238">
        <f t="shared" ca="1" si="22"/>
        <v>0</v>
      </c>
      <c r="O122" s="238">
        <f t="shared" ca="1" si="22"/>
        <v>0</v>
      </c>
      <c r="P122" s="238">
        <f t="shared" ca="1" si="22"/>
        <v>0</v>
      </c>
      <c r="Q122" s="238">
        <f t="shared" ca="1" si="22"/>
        <v>0</v>
      </c>
      <c r="R122" s="238">
        <f t="shared" ca="1" si="22"/>
        <v>0</v>
      </c>
      <c r="S122" s="238">
        <f t="shared" ca="1" si="22"/>
        <v>0</v>
      </c>
      <c r="T122" s="238">
        <f t="shared" ca="1" si="22"/>
        <v>0</v>
      </c>
      <c r="U122" s="238">
        <f t="shared" ca="1" si="22"/>
        <v>0</v>
      </c>
      <c r="V122" s="238">
        <f t="shared" ca="1" si="22"/>
        <v>0</v>
      </c>
      <c r="W122" s="238">
        <f t="shared" ca="1" si="22"/>
        <v>0</v>
      </c>
      <c r="X122" s="238">
        <f t="shared" ca="1" si="23"/>
        <v>0</v>
      </c>
    </row>
    <row r="123" spans="4:24">
      <c r="D123" t="str">
        <f t="shared" si="21"/>
        <v>Residential Care</v>
      </c>
      <c r="E123" s="238">
        <f t="shared" ca="1" si="24"/>
        <v>0</v>
      </c>
      <c r="F123" s="238">
        <f t="shared" ca="1" si="25"/>
        <v>0</v>
      </c>
      <c r="G123" s="238">
        <f t="shared" ca="1" si="22"/>
        <v>0</v>
      </c>
      <c r="H123" s="238">
        <f t="shared" ca="1" si="22"/>
        <v>0</v>
      </c>
      <c r="I123" s="238">
        <f t="shared" ca="1" si="22"/>
        <v>0</v>
      </c>
      <c r="J123" s="238">
        <f t="shared" ca="1" si="22"/>
        <v>0</v>
      </c>
      <c r="K123" s="238">
        <f t="shared" ca="1" si="22"/>
        <v>0</v>
      </c>
      <c r="L123" s="238">
        <f t="shared" ca="1" si="22"/>
        <v>0</v>
      </c>
      <c r="M123" s="238">
        <f t="shared" ca="1" si="22"/>
        <v>0</v>
      </c>
      <c r="N123" s="238">
        <f t="shared" ca="1" si="22"/>
        <v>0</v>
      </c>
      <c r="O123" s="238">
        <f t="shared" ca="1" si="22"/>
        <v>0</v>
      </c>
      <c r="P123" s="238">
        <f t="shared" ca="1" si="22"/>
        <v>0</v>
      </c>
      <c r="Q123" s="238">
        <f t="shared" ca="1" si="22"/>
        <v>0</v>
      </c>
      <c r="R123" s="238">
        <f t="shared" ca="1" si="22"/>
        <v>0</v>
      </c>
      <c r="S123" s="238">
        <f t="shared" ca="1" si="22"/>
        <v>0</v>
      </c>
      <c r="T123" s="238">
        <f t="shared" ca="1" si="22"/>
        <v>0</v>
      </c>
      <c r="U123" s="238">
        <f t="shared" ca="1" si="22"/>
        <v>0</v>
      </c>
      <c r="V123" s="238">
        <f t="shared" ref="G123:W125" ca="1" si="26">U123+V99</f>
        <v>0</v>
      </c>
      <c r="W123" s="238">
        <f t="shared" ca="1" si="26"/>
        <v>0</v>
      </c>
      <c r="X123" s="238">
        <f t="shared" ref="X123" ca="1" si="27">W123+X99</f>
        <v>0</v>
      </c>
    </row>
    <row r="124" spans="4:24">
      <c r="D124" t="str">
        <f t="shared" si="21"/>
        <v>Assembly</v>
      </c>
      <c r="E124" s="238">
        <f t="shared" ca="1" si="24"/>
        <v>0</v>
      </c>
      <c r="F124" s="238">
        <f t="shared" ca="1" si="25"/>
        <v>0</v>
      </c>
      <c r="G124" s="238">
        <f t="shared" ca="1" si="26"/>
        <v>0</v>
      </c>
      <c r="H124" s="238">
        <f t="shared" ca="1" si="26"/>
        <v>0</v>
      </c>
      <c r="I124" s="238">
        <f t="shared" ca="1" si="26"/>
        <v>0</v>
      </c>
      <c r="J124" s="238">
        <f t="shared" ca="1" si="26"/>
        <v>0</v>
      </c>
      <c r="K124" s="238">
        <f t="shared" ca="1" si="26"/>
        <v>0</v>
      </c>
      <c r="L124" s="238">
        <f t="shared" ca="1" si="26"/>
        <v>0</v>
      </c>
      <c r="M124" s="238">
        <f t="shared" ca="1" si="26"/>
        <v>0</v>
      </c>
      <c r="N124" s="238">
        <f t="shared" ca="1" si="26"/>
        <v>0</v>
      </c>
      <c r="O124" s="238">
        <f t="shared" ca="1" si="26"/>
        <v>0</v>
      </c>
      <c r="P124" s="238">
        <f t="shared" ca="1" si="26"/>
        <v>0</v>
      </c>
      <c r="Q124" s="238">
        <f t="shared" ca="1" si="26"/>
        <v>0</v>
      </c>
      <c r="R124" s="238">
        <f t="shared" ca="1" si="26"/>
        <v>0</v>
      </c>
      <c r="S124" s="238">
        <f t="shared" ca="1" si="26"/>
        <v>0</v>
      </c>
      <c r="T124" s="238">
        <f t="shared" ca="1" si="26"/>
        <v>0</v>
      </c>
      <c r="U124" s="238">
        <f t="shared" ca="1" si="26"/>
        <v>0</v>
      </c>
      <c r="V124" s="238">
        <f t="shared" ca="1" si="26"/>
        <v>0</v>
      </c>
      <c r="W124" s="238">
        <f t="shared" ca="1" si="26"/>
        <v>0</v>
      </c>
      <c r="X124" s="238">
        <f t="shared" ref="X124" ca="1" si="28">W124+X100</f>
        <v>0</v>
      </c>
    </row>
    <row r="125" spans="4:24">
      <c r="D125" t="str">
        <f t="shared" si="21"/>
        <v>Other</v>
      </c>
      <c r="E125" s="238">
        <f t="shared" ca="1" si="24"/>
        <v>0.68172187283067343</v>
      </c>
      <c r="F125" s="238">
        <f t="shared" ca="1" si="25"/>
        <v>1.8834554474477274</v>
      </c>
      <c r="G125" s="238">
        <f t="shared" ca="1" si="26"/>
        <v>3.4804493955535136</v>
      </c>
      <c r="H125" s="238">
        <f t="shared" ca="1" si="26"/>
        <v>5.3764764153665867</v>
      </c>
      <c r="I125" s="238">
        <f t="shared" ca="1" si="26"/>
        <v>7.4973233159825163</v>
      </c>
      <c r="J125" s="238">
        <f t="shared" ca="1" si="26"/>
        <v>9.7857667237554598</v>
      </c>
      <c r="K125" s="238">
        <f t="shared" ca="1" si="26"/>
        <v>12.197695379200621</v>
      </c>
      <c r="L125" s="238">
        <f t="shared" ca="1" si="26"/>
        <v>14.699117362762337</v>
      </c>
      <c r="M125" s="238">
        <f t="shared" ca="1" si="26"/>
        <v>17.263850301186871</v>
      </c>
      <c r="N125" s="238">
        <f t="shared" ca="1" si="26"/>
        <v>20.74134529209271</v>
      </c>
      <c r="O125" s="238">
        <f t="shared" ca="1" si="26"/>
        <v>23.930704869134502</v>
      </c>
      <c r="P125" s="238">
        <f t="shared" ca="1" si="26"/>
        <v>27.042579291793775</v>
      </c>
      <c r="Q125" s="238">
        <f t="shared" ca="1" si="26"/>
        <v>30.157533142871134</v>
      </c>
      <c r="R125" s="238">
        <f t="shared" ca="1" si="26"/>
        <v>33.193055799423043</v>
      </c>
      <c r="S125" s="238">
        <f t="shared" ca="1" si="26"/>
        <v>36.113643015287209</v>
      </c>
      <c r="T125" s="238">
        <f t="shared" ca="1" si="26"/>
        <v>39.056882862038087</v>
      </c>
      <c r="U125" s="238">
        <f t="shared" ca="1" si="26"/>
        <v>41.920657274046867</v>
      </c>
      <c r="V125" s="238">
        <f t="shared" ca="1" si="26"/>
        <v>44.741125467262123</v>
      </c>
      <c r="W125" s="238">
        <f t="shared" ca="1" si="26"/>
        <v>47.552116047031511</v>
      </c>
      <c r="X125" s="238">
        <f t="shared" ref="X125" ca="1" si="29">W125+X101</f>
        <v>50.33008254849026</v>
      </c>
    </row>
    <row r="126" spans="4:24">
      <c r="E126" s="238"/>
      <c r="F126" s="238"/>
      <c r="G126" s="238"/>
      <c r="H126" s="238"/>
      <c r="I126" s="238"/>
      <c r="J126" s="238"/>
      <c r="K126" s="238"/>
      <c r="L126" s="238"/>
      <c r="M126" s="238"/>
      <c r="N126" s="238"/>
      <c r="O126" s="238"/>
      <c r="P126" s="238"/>
      <c r="Q126" s="238"/>
      <c r="R126" s="238"/>
      <c r="S126" s="238"/>
      <c r="T126" s="238"/>
      <c r="U126" s="238"/>
      <c r="V126" s="238"/>
      <c r="W126" s="238"/>
      <c r="X126" s="238"/>
    </row>
    <row r="127" spans="4:24">
      <c r="D127" t="s">
        <v>341</v>
      </c>
      <c r="E127" s="167">
        <f ca="1">SUM(E108:E125)</f>
        <v>8.4941559878465061</v>
      </c>
      <c r="F127" s="167">
        <f t="shared" ref="F127:X127" ca="1" si="30">SUM(F108:F125)</f>
        <v>23.543829593601437</v>
      </c>
      <c r="G127" s="167">
        <f t="shared" ca="1" si="30"/>
        <v>43.645358722030601</v>
      </c>
      <c r="H127" s="167">
        <f t="shared" ca="1" si="30"/>
        <v>67.632491451236135</v>
      </c>
      <c r="I127" s="167">
        <f t="shared" ca="1" si="30"/>
        <v>94.60070469830481</v>
      </c>
      <c r="J127" s="167">
        <f t="shared" ca="1" si="30"/>
        <v>123.84849859331638</v>
      </c>
      <c r="K127" s="167">
        <f t="shared" ca="1" si="30"/>
        <v>154.8318587079379</v>
      </c>
      <c r="L127" s="167">
        <f t="shared" ca="1" si="30"/>
        <v>187.12893245849116</v>
      </c>
      <c r="M127" s="167">
        <f t="shared" ca="1" si="30"/>
        <v>220.41262856365847</v>
      </c>
      <c r="N127" s="167">
        <f t="shared" ca="1" si="30"/>
        <v>267.85426872591989</v>
      </c>
      <c r="O127" s="167">
        <f t="shared" ca="1" si="30"/>
        <v>310.95730014052475</v>
      </c>
      <c r="P127" s="167">
        <f t="shared" ca="1" si="30"/>
        <v>353.00533425955734</v>
      </c>
      <c r="Q127" s="167">
        <f t="shared" ca="1" si="30"/>
        <v>395.26528381687086</v>
      </c>
      <c r="R127" s="167">
        <f t="shared" ca="1" si="30"/>
        <v>436.48014241785677</v>
      </c>
      <c r="S127" s="167">
        <f t="shared" ca="1" si="30"/>
        <v>476.11377112514646</v>
      </c>
      <c r="T127" s="167">
        <f t="shared" ca="1" si="30"/>
        <v>516.29858711926897</v>
      </c>
      <c r="U127" s="167">
        <f t="shared" ca="1" si="30"/>
        <v>555.46371604852072</v>
      </c>
      <c r="V127" s="167">
        <f t="shared" ca="1" si="30"/>
        <v>594.17094308778917</v>
      </c>
      <c r="W127" s="167">
        <f t="shared" ca="1" si="30"/>
        <v>632.94453352404162</v>
      </c>
      <c r="X127" s="167">
        <f t="shared" ca="1" si="30"/>
        <v>671.42184826205346</v>
      </c>
    </row>
    <row r="131" spans="1:28" ht="15">
      <c r="A131" s="105" t="s">
        <v>83</v>
      </c>
      <c r="B131" s="23"/>
      <c r="C131" s="106"/>
      <c r="D131" s="90" t="str">
        <f>$C$8</f>
        <v>Lighting Controls Interior-NR</v>
      </c>
      <c r="E131" s="23" t="s">
        <v>211</v>
      </c>
      <c r="F131" s="23" t="s">
        <v>991</v>
      </c>
      <c r="G131" s="23"/>
      <c r="H131" s="23"/>
      <c r="I131" s="23"/>
      <c r="J131" s="23"/>
      <c r="K131" s="23"/>
      <c r="L131" s="23"/>
      <c r="M131" s="23"/>
      <c r="N131" s="23"/>
      <c r="O131" s="23"/>
      <c r="P131" s="23"/>
      <c r="Q131" s="23"/>
      <c r="R131" s="23"/>
      <c r="S131" s="23"/>
      <c r="T131" s="23"/>
      <c r="U131" s="23"/>
      <c r="V131" s="23"/>
      <c r="W131" s="23"/>
      <c r="X131" s="23"/>
      <c r="Y131" s="23"/>
    </row>
    <row r="132" spans="1:28" ht="15">
      <c r="A132" s="90" t="s">
        <v>212</v>
      </c>
      <c r="B132" s="90" t="s">
        <v>85</v>
      </c>
      <c r="C132" s="90"/>
      <c r="D132" s="90">
        <v>1000</v>
      </c>
      <c r="E132" s="93">
        <f t="shared" ref="E132:X133" si="31">E11</f>
        <v>2016</v>
      </c>
      <c r="F132" s="93">
        <f t="shared" si="31"/>
        <v>2017</v>
      </c>
      <c r="G132" s="93">
        <f t="shared" si="31"/>
        <v>2018</v>
      </c>
      <c r="H132" s="93">
        <f t="shared" si="31"/>
        <v>2019</v>
      </c>
      <c r="I132" s="93">
        <f t="shared" si="31"/>
        <v>2020</v>
      </c>
      <c r="J132" s="93">
        <f t="shared" si="31"/>
        <v>2021</v>
      </c>
      <c r="K132" s="93">
        <f t="shared" si="31"/>
        <v>2022</v>
      </c>
      <c r="L132" s="93">
        <f t="shared" si="31"/>
        <v>2023</v>
      </c>
      <c r="M132" s="93">
        <f t="shared" si="31"/>
        <v>2024</v>
      </c>
      <c r="N132" s="93">
        <f t="shared" si="31"/>
        <v>2025</v>
      </c>
      <c r="O132" s="93">
        <f t="shared" si="31"/>
        <v>2026</v>
      </c>
      <c r="P132" s="93">
        <f t="shared" si="31"/>
        <v>2027</v>
      </c>
      <c r="Q132" s="93">
        <f t="shared" si="31"/>
        <v>2028</v>
      </c>
      <c r="R132" s="93">
        <f t="shared" si="31"/>
        <v>2029</v>
      </c>
      <c r="S132" s="93">
        <f t="shared" si="31"/>
        <v>2030</v>
      </c>
      <c r="T132" s="93">
        <f t="shared" si="31"/>
        <v>2031</v>
      </c>
      <c r="U132" s="93">
        <f t="shared" si="31"/>
        <v>2032</v>
      </c>
      <c r="V132" s="93">
        <f t="shared" si="31"/>
        <v>2033</v>
      </c>
      <c r="W132" s="93">
        <f t="shared" si="31"/>
        <v>2034</v>
      </c>
      <c r="X132" s="93">
        <f t="shared" si="31"/>
        <v>2035</v>
      </c>
      <c r="Y132" s="23" t="s">
        <v>992</v>
      </c>
    </row>
    <row r="133" spans="1:28" ht="15">
      <c r="A133" s="90" t="s">
        <v>86</v>
      </c>
      <c r="B133" s="90" t="s">
        <v>87</v>
      </c>
      <c r="C133" s="90" t="s">
        <v>88</v>
      </c>
      <c r="D133" s="90" t="s">
        <v>89</v>
      </c>
      <c r="E133" s="94" t="str">
        <f t="shared" si="31"/>
        <v>FLOOR_2016</v>
      </c>
      <c r="F133" s="94" t="str">
        <f t="shared" si="31"/>
        <v>FLOOR_2017</v>
      </c>
      <c r="G133" s="94" t="str">
        <f t="shared" si="31"/>
        <v>FLOOR_2018</v>
      </c>
      <c r="H133" s="94" t="str">
        <f t="shared" si="31"/>
        <v>FLOOR_2019</v>
      </c>
      <c r="I133" s="94" t="str">
        <f t="shared" si="31"/>
        <v>FLOOR_2020</v>
      </c>
      <c r="J133" s="94" t="str">
        <f t="shared" si="31"/>
        <v>FLOOR_2021</v>
      </c>
      <c r="K133" s="94" t="str">
        <f t="shared" si="31"/>
        <v>FLOOR_2022</v>
      </c>
      <c r="L133" s="94" t="str">
        <f t="shared" si="31"/>
        <v>FLOOR_2023</v>
      </c>
      <c r="M133" s="94" t="str">
        <f t="shared" si="31"/>
        <v>FLOOR_2024</v>
      </c>
      <c r="N133" s="94" t="str">
        <f t="shared" si="31"/>
        <v>FLOOR_2025</v>
      </c>
      <c r="O133" s="94" t="str">
        <f t="shared" si="31"/>
        <v>FLOOR_2026</v>
      </c>
      <c r="P133" s="94" t="str">
        <f t="shared" si="31"/>
        <v>FLOOR_2027</v>
      </c>
      <c r="Q133" s="94" t="str">
        <f t="shared" si="31"/>
        <v>FLOOR_2028</v>
      </c>
      <c r="R133" s="94" t="str">
        <f t="shared" si="31"/>
        <v>FLOOR_2029</v>
      </c>
      <c r="S133" s="94" t="str">
        <f t="shared" si="31"/>
        <v>FLOOR_2030</v>
      </c>
      <c r="T133" s="94" t="str">
        <f t="shared" si="31"/>
        <v>FLOOR_2031</v>
      </c>
      <c r="U133" s="94" t="str">
        <f t="shared" si="31"/>
        <v>FLOOR_2032</v>
      </c>
      <c r="V133" s="94" t="str">
        <f t="shared" si="31"/>
        <v>FLOOR_2033</v>
      </c>
      <c r="W133" s="94" t="str">
        <f t="shared" si="31"/>
        <v>FLOOR_2034</v>
      </c>
      <c r="X133" s="94" t="str">
        <f t="shared" si="31"/>
        <v>FLOOR_2035</v>
      </c>
      <c r="Y133" s="80" t="s">
        <v>80</v>
      </c>
    </row>
    <row r="134" spans="1:28" ht="15">
      <c r="A134" s="322">
        <f t="shared" ref="A134:A169" si="32">VLOOKUP($D134,MeasOut,3,FALSE)</f>
        <v>458.17514534455051</v>
      </c>
      <c r="B134" s="310">
        <f t="shared" ref="B134:B169" si="33">VLOOKUP($D134,MeasOut,11,FALSE)</f>
        <v>82.804520971996169</v>
      </c>
      <c r="C134" s="316" t="s">
        <v>42</v>
      </c>
      <c r="D134" t="s">
        <v>802</v>
      </c>
      <c r="E134" s="302">
        <f ca="1">VLOOKUP($C134,$D$84:$X$101,E$82,FALSE)*$D$132*$A134/8760/1000*VLOOKUP($D134,MMap!$C$10:$AE$93,MATCH("Control Type Weight",MMap!$C$10:$AH$10,0),FALSE)</f>
        <v>5.9351561595332766E-2</v>
      </c>
      <c r="F134" s="302">
        <f ca="1">VLOOKUP($C134,$D$84:$X$101,F$82,FALSE)*$D$132*$A134/8760/1000*VLOOKUP($D134,MMap!$C$10:$AE$93,MATCH("Control Type Weight",MMap!$C$10:$AH$10,0),FALSE)</f>
        <v>0.10525788042956175</v>
      </c>
      <c r="G134" s="302">
        <f ca="1">VLOOKUP($C134,$D$84:$X$101,G$82,FALSE)*$D$132*$A134/8760/1000*VLOOKUP($D134,MMap!$C$10:$AE$93,MATCH("Control Type Weight",MMap!$C$10:$AH$10,0),FALSE)</f>
        <v>0.14072498133368522</v>
      </c>
      <c r="H134" s="302">
        <f ca="1">VLOOKUP($C134,$D$84:$X$101,H$82,FALSE)*$D$132*$A134/8760/1000*VLOOKUP($D134,MMap!$C$10:$AE$93,MATCH("Control Type Weight",MMap!$C$10:$AH$10,0),FALSE)</f>
        <v>0.16808693391404736</v>
      </c>
      <c r="I134" s="302">
        <f ca="1">VLOOKUP($C134,$D$84:$X$101,I$82,FALSE)*$D$132*$A134/8760/1000*VLOOKUP($D134,MMap!$C$10:$AE$93,MATCH("Control Type Weight",MMap!$C$10:$AH$10,0),FALSE)</f>
        <v>0.18915605848441633</v>
      </c>
      <c r="J134" s="302">
        <f ca="1">VLOOKUP($C134,$D$84:$X$101,J$82,FALSE)*$D$132*$A134/8760/1000*VLOOKUP($D134,MMap!$C$10:$AE$93,MATCH("Control Type Weight",MMap!$C$10:$AH$10,0),FALSE)</f>
        <v>0.20533955562200054</v>
      </c>
      <c r="K134" s="302">
        <f ca="1">VLOOKUP($C134,$D$84:$X$101,K$82,FALSE)*$D$132*$A134/8760/1000*VLOOKUP($D134,MMap!$C$10:$AE$93,MATCH("Control Type Weight",MMap!$C$10:$AH$10,0),FALSE)</f>
        <v>0.217730064863421</v>
      </c>
      <c r="L134" s="302">
        <f ca="1">VLOOKUP($C134,$D$84:$X$101,L$82,FALSE)*$D$132*$A134/8760/1000*VLOOKUP($D134,MMap!$C$10:$AE$93,MATCH("Control Type Weight",MMap!$C$10:$AH$10,0),FALSE)</f>
        <v>0.22717598030648434</v>
      </c>
      <c r="M134" s="302">
        <f ca="1">VLOOKUP($C134,$D$84:$X$101,M$82,FALSE)*$D$132*$A134/8760/1000*VLOOKUP($D134,MMap!$C$10:$AE$93,MATCH("Control Type Weight",MMap!$C$10:$AH$10,0),FALSE)</f>
        <v>0.23433604817035347</v>
      </c>
      <c r="N134" s="302">
        <f ca="1">VLOOKUP($C134,$D$84:$X$101,N$82,FALSE)*$D$132*$A134/8760/1000*VLOOKUP($D134,MMap!$C$10:$AE$93,MATCH("Control Type Weight",MMap!$C$10:$AH$10,0),FALSE)</f>
        <v>0.30780328678418556</v>
      </c>
      <c r="O134" s="302">
        <f ca="1">VLOOKUP($C134,$D$84:$X$101,O$82,FALSE)*$D$132*$A134/8760/1000*VLOOKUP($D134,MMap!$C$10:$AE$93,MATCH("Control Type Weight",MMap!$C$10:$AH$10,0),FALSE)</f>
        <v>0.28708886981838039</v>
      </c>
      <c r="P134" s="302">
        <f ca="1">VLOOKUP($C134,$D$84:$X$101,P$82,FALSE)*$D$132*$A134/8760/1000*VLOOKUP($D134,MMap!$C$10:$AE$93,MATCH("Control Type Weight",MMap!$C$10:$AH$10,0),FALSE)</f>
        <v>0.28273028991552607</v>
      </c>
      <c r="Q134" s="302">
        <f ca="1">VLOOKUP($C134,$D$84:$X$101,Q$82,FALSE)*$D$132*$A134/8760/1000*VLOOKUP($D134,MMap!$C$10:$AE$93,MATCH("Control Type Weight",MMap!$C$10:$AH$10,0),FALSE)</f>
        <v>0.28456574135859791</v>
      </c>
      <c r="R134" s="302">
        <f ca="1">VLOOKUP($C134,$D$84:$X$101,R$82,FALSE)*$D$132*$A134/8760/1000*VLOOKUP($D134,MMap!$C$10:$AE$93,MATCH("Control Type Weight",MMap!$C$10:$AH$10,0),FALSE)</f>
        <v>0.27984666120698709</v>
      </c>
      <c r="S134" s="302">
        <f ca="1">VLOOKUP($C134,$D$84:$X$101,S$82,FALSE)*$D$132*$A134/8760/1000*VLOOKUP($D134,MMap!$C$10:$AE$93,MATCH("Control Type Weight",MMap!$C$10:$AH$10,0),FALSE)</f>
        <v>0.27226843773559278</v>
      </c>
      <c r="T134" s="302">
        <f ca="1">VLOOKUP($C134,$D$84:$X$101,T$82,FALSE)*$D$132*$A134/8760/1000*VLOOKUP($D134,MMap!$C$10:$AE$93,MATCH("Control Type Weight",MMap!$C$10:$AH$10,0),FALSE)</f>
        <v>0.27539495732927521</v>
      </c>
      <c r="U134" s="302">
        <f ca="1">VLOOKUP($C134,$D$84:$X$101,U$82,FALSE)*$D$132*$A134/8760/1000*VLOOKUP($D134,MMap!$C$10:$AE$93,MATCH("Control Type Weight",MMap!$C$10:$AH$10,0),FALSE)</f>
        <v>0.270469810814776</v>
      </c>
      <c r="V134" s="302">
        <f ca="1">VLOOKUP($C134,$D$84:$X$101,V$82,FALSE)*$D$132*$A134/8760/1000*VLOOKUP($D134,MMap!$C$10:$AE$93,MATCH("Control Type Weight",MMap!$C$10:$AH$10,0),FALSE)</f>
        <v>0.26832703590032908</v>
      </c>
      <c r="W134" s="302">
        <f ca="1">VLOOKUP($C134,$D$84:$X$101,W$82,FALSE)*$D$132*$A134/8760/1000*VLOOKUP($D134,MMap!$C$10:$AE$93,MATCH("Control Type Weight",MMap!$C$10:$AH$10,0),FALSE)</f>
        <v>0.26879092706063162</v>
      </c>
      <c r="X134" s="302">
        <f ca="1">VLOOKUP($C134,$D$84:$X$101,X$82,FALSE)*$D$132*$A134/8760/1000*VLOOKUP($D134,MMap!$C$10:$AE$93,MATCH("Control Type Weight",MMap!$C$10:$AH$10,0),FALSE)</f>
        <v>0.2673750814281477</v>
      </c>
      <c r="Y134" s="335">
        <f>((VLOOKUP($C134,$D$36:$Z$53,$X$107+2,FALSE)+VLOOKUP($C134,$D$60:$Z$77,$X$107+2,FALSE))*$A134*$D$132/8760/1000)*VLOOKUP($D134,MMap!$C$10:$AE$93,MATCH("Control Type Weight",MMap!$C$10:$AH$10,0),FALSE)</f>
        <v>5.122046523253605</v>
      </c>
      <c r="Z134" s="238">
        <f ca="1">SUM(E134:X134)</f>
        <v>4.611820164071732</v>
      </c>
      <c r="AB134" s="207">
        <f ca="1">Z134/Y134</f>
        <v>0.90038623099858739</v>
      </c>
    </row>
    <row r="135" spans="1:28" ht="15">
      <c r="A135" s="322">
        <f t="shared" si="32"/>
        <v>406.37706659568028</v>
      </c>
      <c r="B135" s="310">
        <f t="shared" si="33"/>
        <v>94.582121360714282</v>
      </c>
      <c r="C135" s="316" t="s">
        <v>507</v>
      </c>
      <c r="D135" t="s">
        <v>806</v>
      </c>
      <c r="E135" s="302">
        <f ca="1">VLOOKUP($C135,$D$84:$X$101,E$82,FALSE)*$D$132*$A135/8760/1000*VLOOKUP($D135,MMap!$C$10:$AE$93,MATCH("Control Type Weight",MMap!$C$10:$AH$10,0),FALSE)</f>
        <v>2.6419125312622638E-2</v>
      </c>
      <c r="F135" s="302">
        <f ca="1">VLOOKUP($C135,$D$84:$X$101,F$82,FALSE)*$D$132*$A135/8760/1000*VLOOKUP($D135,MMap!$C$10:$AE$93,MATCH("Control Type Weight",MMap!$C$10:$AH$10,0),FALSE)</f>
        <v>4.6853377711772247E-2</v>
      </c>
      <c r="G135" s="302">
        <f ca="1">VLOOKUP($C135,$D$84:$X$101,G$82,FALSE)*$D$132*$A135/8760/1000*VLOOKUP($D135,MMap!$C$10:$AE$93,MATCH("Control Type Weight",MMap!$C$10:$AH$10,0),FALSE)</f>
        <v>6.2640827242588848E-2</v>
      </c>
      <c r="H135" s="302">
        <f ca="1">VLOOKUP($C135,$D$84:$X$101,H$82,FALSE)*$D$132*$A135/8760/1000*VLOOKUP($D135,MMap!$C$10:$AE$93,MATCH("Control Type Weight",MMap!$C$10:$AH$10,0),FALSE)</f>
        <v>7.4820436920718533E-2</v>
      </c>
      <c r="I135" s="302">
        <f ca="1">VLOOKUP($C135,$D$84:$X$101,I$82,FALSE)*$D$132*$A135/8760/1000*VLOOKUP($D135,MMap!$C$10:$AE$93,MATCH("Control Type Weight",MMap!$C$10:$AH$10,0),FALSE)</f>
        <v>8.4198923809521931E-2</v>
      </c>
      <c r="J135" s="302">
        <f ca="1">VLOOKUP($C135,$D$84:$X$101,J$82,FALSE)*$D$132*$A135/8760/1000*VLOOKUP($D135,MMap!$C$10:$AE$93,MATCH("Control Type Weight",MMap!$C$10:$AH$10,0),FALSE)</f>
        <v>9.1402674264976266E-2</v>
      </c>
      <c r="K135" s="302">
        <f ca="1">VLOOKUP($C135,$D$84:$X$101,K$82,FALSE)*$D$132*$A135/8760/1000*VLOOKUP($D135,MMap!$C$10:$AE$93,MATCH("Control Type Weight",MMap!$C$10:$AH$10,0),FALSE)</f>
        <v>9.6918054274152621E-2</v>
      </c>
      <c r="L135" s="302">
        <f ca="1">VLOOKUP($C135,$D$84:$X$101,L$82,FALSE)*$D$132*$A135/8760/1000*VLOOKUP($D135,MMap!$C$10:$AE$93,MATCH("Control Type Weight",MMap!$C$10:$AH$10,0),FALSE)</f>
        <v>0.10112270899721131</v>
      </c>
      <c r="M135" s="302">
        <f ca="1">VLOOKUP($C135,$D$84:$X$101,M$82,FALSE)*$D$132*$A135/8760/1000*VLOOKUP($D135,MMap!$C$10:$AE$93,MATCH("Control Type Weight",MMap!$C$10:$AH$10,0),FALSE)</f>
        <v>0.1043098657468885</v>
      </c>
      <c r="N135" s="302">
        <f ca="1">VLOOKUP($C135,$D$84:$X$101,N$82,FALSE)*$D$132*$A135/8760/1000*VLOOKUP($D135,MMap!$C$10:$AE$93,MATCH("Control Type Weight",MMap!$C$10:$AH$10,0),FALSE)</f>
        <v>0.16709190984988295</v>
      </c>
      <c r="O135" s="302">
        <f ca="1">VLOOKUP($C135,$D$84:$X$101,O$82,FALSE)*$D$132*$A135/8760/1000*VLOOKUP($D135,MMap!$C$10:$AE$93,MATCH("Control Type Weight",MMap!$C$10:$AH$10,0),FALSE)</f>
        <v>0.14694829036992327</v>
      </c>
      <c r="P135" s="302">
        <f ca="1">VLOOKUP($C135,$D$84:$X$101,P$82,FALSE)*$D$132*$A135/8760/1000*VLOOKUP($D135,MMap!$C$10:$AE$93,MATCH("Control Type Weight",MMap!$C$10:$AH$10,0),FALSE)</f>
        <v>0.14178365884413366</v>
      </c>
      <c r="Q135" s="302">
        <f ca="1">VLOOKUP($C135,$D$84:$X$101,Q$82,FALSE)*$D$132*$A135/8760/1000*VLOOKUP($D135,MMap!$C$10:$AE$93,MATCH("Control Type Weight",MMap!$C$10:$AH$10,0),FALSE)</f>
        <v>0.14247924358621575</v>
      </c>
      <c r="R135" s="302">
        <f ca="1">VLOOKUP($C135,$D$84:$X$101,R$82,FALSE)*$D$132*$A135/8760/1000*VLOOKUP($D135,MMap!$C$10:$AE$93,MATCH("Control Type Weight",MMap!$C$10:$AH$10,0),FALSE)</f>
        <v>0.13764560459880176</v>
      </c>
      <c r="S135" s="302">
        <f ca="1">VLOOKUP($C135,$D$84:$X$101,S$82,FALSE)*$D$132*$A135/8760/1000*VLOOKUP($D135,MMap!$C$10:$AE$93,MATCH("Control Type Weight",MMap!$C$10:$AH$10,0),FALSE)</f>
        <v>0.13049657694073741</v>
      </c>
      <c r="T135" s="302">
        <f ca="1">VLOOKUP($C135,$D$84:$X$101,T$82,FALSE)*$D$132*$A135/8760/1000*VLOOKUP($D135,MMap!$C$10:$AE$93,MATCH("Control Type Weight",MMap!$C$10:$AH$10,0),FALSE)</f>
        <v>0.133013087815822</v>
      </c>
      <c r="U135" s="302">
        <f ca="1">VLOOKUP($C135,$D$84:$X$101,U$82,FALSE)*$D$132*$A135/8760/1000*VLOOKUP($D135,MMap!$C$10:$AE$93,MATCH("Control Type Weight",MMap!$C$10:$AH$10,0),FALSE)</f>
        <v>0.12852074592001667</v>
      </c>
      <c r="V135" s="302">
        <f ca="1">VLOOKUP($C135,$D$84:$X$101,V$82,FALSE)*$D$132*$A135/8760/1000*VLOOKUP($D135,MMap!$C$10:$AE$93,MATCH("Control Type Weight",MMap!$C$10:$AH$10,0),FALSE)</f>
        <v>0.12659891354098379</v>
      </c>
      <c r="W135" s="302">
        <f ca="1">VLOOKUP($C135,$D$84:$X$101,W$82,FALSE)*$D$132*$A135/8760/1000*VLOOKUP($D135,MMap!$C$10:$AE$93,MATCH("Control Type Weight",MMap!$C$10:$AH$10,0),FALSE)</f>
        <v>0.12706856863318178</v>
      </c>
      <c r="X135" s="302">
        <f ca="1">VLOOKUP($C135,$D$84:$X$101,X$82,FALSE)*$D$132*$A135/8760/1000*VLOOKUP($D135,MMap!$C$10:$AE$93,MATCH("Control Type Weight",MMap!$C$10:$AH$10,0),FALSE)</f>
        <v>0.12593251146878628</v>
      </c>
      <c r="Y135" s="335">
        <f>((VLOOKUP($C135,$D$36:$Z$53,$X$107+2,FALSE)+VLOOKUP($C135,$D$60:$Z$77,$X$107+2,FALSE))*$A135*$D$132/8760/1000)*VLOOKUP($D135,MMap!$C$10:$AE$93,MATCH("Control Type Weight",MMap!$C$10:$AH$10,0),FALSE)</f>
        <v>2.3475042076654109</v>
      </c>
      <c r="Z135" s="238">
        <f t="shared" ref="Z135:Z169" ca="1" si="34">SUM(E135:X135)</f>
        <v>2.1962651058489375</v>
      </c>
      <c r="AB135" s="207">
        <f t="shared" ref="AB135:AB169" ca="1" si="35">Z135/Y135</f>
        <v>0.93557451299868788</v>
      </c>
    </row>
    <row r="136" spans="1:28" ht="15">
      <c r="A136" s="322">
        <f t="shared" si="32"/>
        <v>396.69886797323051</v>
      </c>
      <c r="B136" s="310">
        <f t="shared" si="33"/>
        <v>113.46068896053225</v>
      </c>
      <c r="C136" s="317" t="s">
        <v>508</v>
      </c>
      <c r="D136" t="s">
        <v>811</v>
      </c>
      <c r="E136" s="302">
        <f ca="1">VLOOKUP($C136,$D$84:$X$101,E$82,FALSE)*$D$132*$A136/8760/1000*VLOOKUP($D136,MMap!$C$10:$AE$93,MATCH("Control Type Weight",MMap!$C$10:$AH$10,0),FALSE)</f>
        <v>2.4892103247244085E-2</v>
      </c>
      <c r="F136" s="302">
        <f ca="1">VLOOKUP($C136,$D$84:$X$101,F$82,FALSE)*$D$132*$A136/8760/1000*VLOOKUP($D136,MMap!$C$10:$AE$93,MATCH("Control Type Weight",MMap!$C$10:$AH$10,0),FALSE)</f>
        <v>4.4145258470246571E-2</v>
      </c>
      <c r="G136" s="302">
        <f ca="1">VLOOKUP($C136,$D$84:$X$101,G$82,FALSE)*$D$132*$A136/8760/1000*VLOOKUP($D136,MMap!$C$10:$AE$93,MATCH("Control Type Weight",MMap!$C$10:$AH$10,0),FALSE)</f>
        <v>5.9020195436610905E-2</v>
      </c>
      <c r="H136" s="302">
        <f ca="1">VLOOKUP($C136,$D$84:$X$101,H$82,FALSE)*$D$132*$A136/8760/1000*VLOOKUP($D136,MMap!$C$10:$AE$93,MATCH("Control Type Weight",MMap!$C$10:$AH$10,0),FALSE)</f>
        <v>7.0495825232510523E-2</v>
      </c>
      <c r="I136" s="302">
        <f ca="1">VLOOKUP($C136,$D$84:$X$101,I$82,FALSE)*$D$132*$A136/8760/1000*VLOOKUP($D136,MMap!$C$10:$AE$93,MATCH("Control Type Weight",MMap!$C$10:$AH$10,0),FALSE)</f>
        <v>7.9332236778182671E-2</v>
      </c>
      <c r="J136" s="302">
        <f ca="1">VLOOKUP($C136,$D$84:$X$101,J$82,FALSE)*$D$132*$A136/8760/1000*VLOOKUP($D136,MMap!$C$10:$AE$93,MATCH("Control Type Weight",MMap!$C$10:$AH$10,0),FALSE)</f>
        <v>8.611961137831288E-2</v>
      </c>
      <c r="K136" s="302">
        <f ca="1">VLOOKUP($C136,$D$84:$X$101,K$82,FALSE)*$D$132*$A136/8760/1000*VLOOKUP($D136,MMap!$C$10:$AE$93,MATCH("Control Type Weight",MMap!$C$10:$AH$10,0),FALSE)</f>
        <v>9.1316203128101389E-2</v>
      </c>
      <c r="L136" s="302">
        <f ca="1">VLOOKUP($C136,$D$84:$X$101,L$82,FALSE)*$D$132*$A136/8760/1000*VLOOKUP($D136,MMap!$C$10:$AE$93,MATCH("Control Type Weight",MMap!$C$10:$AH$10,0),FALSE)</f>
        <v>9.5277829345733353E-2</v>
      </c>
      <c r="M136" s="302">
        <f ca="1">VLOOKUP($C136,$D$84:$X$101,M$82,FALSE)*$D$132*$A136/8760/1000*VLOOKUP($D136,MMap!$C$10:$AE$93,MATCH("Control Type Weight",MMap!$C$10:$AH$10,0),FALSE)</f>
        <v>9.828076884275784E-2</v>
      </c>
      <c r="N136" s="302">
        <f ca="1">VLOOKUP($C136,$D$84:$X$101,N$82,FALSE)*$D$132*$A136/8760/1000*VLOOKUP($D136,MMap!$C$10:$AE$93,MATCH("Control Type Weight",MMap!$C$10:$AH$10,0),FALSE)</f>
        <v>0.15948613646371662</v>
      </c>
      <c r="O136" s="302">
        <f ca="1">VLOOKUP($C136,$D$84:$X$101,O$82,FALSE)*$D$132*$A136/8760/1000*VLOOKUP($D136,MMap!$C$10:$AE$93,MATCH("Control Type Weight",MMap!$C$10:$AH$10,0),FALSE)</f>
        <v>0.13976161564068804</v>
      </c>
      <c r="P136" s="302">
        <f ca="1">VLOOKUP($C136,$D$84:$X$101,P$82,FALSE)*$D$132*$A136/8760/1000*VLOOKUP($D136,MMap!$C$10:$AE$93,MATCH("Control Type Weight",MMap!$C$10:$AH$10,0),FALSE)</f>
        <v>0.13467551455917498</v>
      </c>
      <c r="Q136" s="302">
        <f ca="1">VLOOKUP($C136,$D$84:$X$101,Q$82,FALSE)*$D$132*$A136/8760/1000*VLOOKUP($D136,MMap!$C$10:$AE$93,MATCH("Control Type Weight",MMap!$C$10:$AH$10,0),FALSE)</f>
        <v>0.13532261038026031</v>
      </c>
      <c r="R136" s="302">
        <f ca="1">VLOOKUP($C136,$D$84:$X$101,R$82,FALSE)*$D$132*$A136/8760/1000*VLOOKUP($D136,MMap!$C$10:$AE$93,MATCH("Control Type Weight",MMap!$C$10:$AH$10,0),FALSE)</f>
        <v>0.13058189944383561</v>
      </c>
      <c r="S136" s="302">
        <f ca="1">VLOOKUP($C136,$D$84:$X$101,S$82,FALSE)*$D$132*$A136/8760/1000*VLOOKUP($D136,MMap!$C$10:$AE$93,MATCH("Control Type Weight",MMap!$C$10:$AH$10,0),FALSE)</f>
        <v>0.12358849302869609</v>
      </c>
      <c r="T136" s="302">
        <f ca="1">VLOOKUP($C136,$D$84:$X$101,T$82,FALSE)*$D$132*$A136/8760/1000*VLOOKUP($D136,MMap!$C$10:$AE$93,MATCH("Control Type Weight",MMap!$C$10:$AH$10,0),FALSE)</f>
        <v>0.12603628732375424</v>
      </c>
      <c r="U136" s="302">
        <f ca="1">VLOOKUP($C136,$D$84:$X$101,U$82,FALSE)*$D$132*$A136/8760/1000*VLOOKUP($D136,MMap!$C$10:$AE$93,MATCH("Control Type Weight",MMap!$C$10:$AH$10,0),FALSE)</f>
        <v>0.12164668864104596</v>
      </c>
      <c r="V136" s="302">
        <f ca="1">VLOOKUP($C136,$D$84:$X$101,V$82,FALSE)*$D$132*$A136/8760/1000*VLOOKUP($D136,MMap!$C$10:$AE$93,MATCH("Control Type Weight",MMap!$C$10:$AH$10,0),FALSE)</f>
        <v>0.11976989681041725</v>
      </c>
      <c r="W136" s="302">
        <f ca="1">VLOOKUP($C136,$D$84:$X$101,W$82,FALSE)*$D$132*$A136/8760/1000*VLOOKUP($D136,MMap!$C$10:$AE$93,MATCH("Control Type Weight",MMap!$C$10:$AH$10,0),FALSE)</f>
        <v>0.12023035966657598</v>
      </c>
      <c r="X136" s="302">
        <f ca="1">VLOOKUP($C136,$D$84:$X$101,X$82,FALSE)*$D$132*$A136/8760/1000*VLOOKUP($D136,MMap!$C$10:$AE$93,MATCH("Control Type Weight",MMap!$C$10:$AH$10,0),FALSE)</f>
        <v>0.11912545779021498</v>
      </c>
      <c r="Y136" s="335">
        <f>((VLOOKUP($C136,$D$36:$Z$53,$X$107+2,FALSE)+VLOOKUP($C136,$D$60:$Z$77,$X$107+2,FALSE))*$A136*$D$132/8760/1000)*VLOOKUP($D136,MMap!$C$10:$AE$93,MATCH("Control Type Weight",MMap!$C$10:$AH$10,0),FALSE)</f>
        <v>2.2164259015615748</v>
      </c>
      <c r="Z136" s="238">
        <f t="shared" ca="1" si="34"/>
        <v>2.0791049916080802</v>
      </c>
      <c r="AB136" s="207">
        <f t="shared" ca="1" si="35"/>
        <v>0.93804398791010979</v>
      </c>
    </row>
    <row r="137" spans="1:28" ht="15">
      <c r="A137" s="322">
        <f t="shared" si="32"/>
        <v>0</v>
      </c>
      <c r="B137" s="310">
        <f t="shared" si="33"/>
        <v>9999</v>
      </c>
      <c r="C137" s="317" t="s">
        <v>780</v>
      </c>
      <c r="D137" t="s">
        <v>851</v>
      </c>
      <c r="E137" s="302">
        <f ca="1">VLOOKUP($C137,$D$84:$X$101,E$82,FALSE)*$D$132*$A137/8760/1000*VLOOKUP($D137,MMap!$C$10:$AE$93,MATCH("Control Type Weight",MMap!$C$10:$AH$10,0),FALSE)</f>
        <v>0</v>
      </c>
      <c r="F137" s="302">
        <f ca="1">VLOOKUP($C137,$D$84:$X$101,F$82,FALSE)*$D$132*$A137/8760/1000*VLOOKUP($D137,MMap!$C$10:$AE$93,MATCH("Control Type Weight",MMap!$C$10:$AH$10,0),FALSE)</f>
        <v>0</v>
      </c>
      <c r="G137" s="302">
        <f ca="1">VLOOKUP($C137,$D$84:$X$101,G$82,FALSE)*$D$132*$A137/8760/1000*VLOOKUP($D137,MMap!$C$10:$AE$93,MATCH("Control Type Weight",MMap!$C$10:$AH$10,0),FALSE)</f>
        <v>0</v>
      </c>
      <c r="H137" s="302">
        <f ca="1">VLOOKUP($C137,$D$84:$X$101,H$82,FALSE)*$D$132*$A137/8760/1000*VLOOKUP($D137,MMap!$C$10:$AE$93,MATCH("Control Type Weight",MMap!$C$10:$AH$10,0),FALSE)</f>
        <v>0</v>
      </c>
      <c r="I137" s="302">
        <f ca="1">VLOOKUP($C137,$D$84:$X$101,I$82,FALSE)*$D$132*$A137/8760/1000*VLOOKUP($D137,MMap!$C$10:$AE$93,MATCH("Control Type Weight",MMap!$C$10:$AH$10,0),FALSE)</f>
        <v>0</v>
      </c>
      <c r="J137" s="302">
        <f ca="1">VLOOKUP($C137,$D$84:$X$101,J$82,FALSE)*$D$132*$A137/8760/1000*VLOOKUP($D137,MMap!$C$10:$AE$93,MATCH("Control Type Weight",MMap!$C$10:$AH$10,0),FALSE)</f>
        <v>0</v>
      </c>
      <c r="K137" s="302">
        <f ca="1">VLOOKUP($C137,$D$84:$X$101,K$82,FALSE)*$D$132*$A137/8760/1000*VLOOKUP($D137,MMap!$C$10:$AE$93,MATCH("Control Type Weight",MMap!$C$10:$AH$10,0),FALSE)</f>
        <v>0</v>
      </c>
      <c r="L137" s="302">
        <f ca="1">VLOOKUP($C137,$D$84:$X$101,L$82,FALSE)*$D$132*$A137/8760/1000*VLOOKUP($D137,MMap!$C$10:$AE$93,MATCH("Control Type Weight",MMap!$C$10:$AH$10,0),FALSE)</f>
        <v>0</v>
      </c>
      <c r="M137" s="302">
        <f ca="1">VLOOKUP($C137,$D$84:$X$101,M$82,FALSE)*$D$132*$A137/8760/1000*VLOOKUP($D137,MMap!$C$10:$AE$93,MATCH("Control Type Weight",MMap!$C$10:$AH$10,0),FALSE)</f>
        <v>0</v>
      </c>
      <c r="N137" s="302">
        <f ca="1">VLOOKUP($C137,$D$84:$X$101,N$82,FALSE)*$D$132*$A137/8760/1000*VLOOKUP($D137,MMap!$C$10:$AE$93,MATCH("Control Type Weight",MMap!$C$10:$AH$10,0),FALSE)</f>
        <v>0</v>
      </c>
      <c r="O137" s="302">
        <f ca="1">VLOOKUP($C137,$D$84:$X$101,O$82,FALSE)*$D$132*$A137/8760/1000*VLOOKUP($D137,MMap!$C$10:$AE$93,MATCH("Control Type Weight",MMap!$C$10:$AH$10,0),FALSE)</f>
        <v>0</v>
      </c>
      <c r="P137" s="302">
        <f ca="1">VLOOKUP($C137,$D$84:$X$101,P$82,FALSE)*$D$132*$A137/8760/1000*VLOOKUP($D137,MMap!$C$10:$AE$93,MATCH("Control Type Weight",MMap!$C$10:$AH$10,0),FALSE)</f>
        <v>0</v>
      </c>
      <c r="Q137" s="302">
        <f ca="1">VLOOKUP($C137,$D$84:$X$101,Q$82,FALSE)*$D$132*$A137/8760/1000*VLOOKUP($D137,MMap!$C$10:$AE$93,MATCH("Control Type Weight",MMap!$C$10:$AH$10,0),FALSE)</f>
        <v>0</v>
      </c>
      <c r="R137" s="302">
        <f ca="1">VLOOKUP($C137,$D$84:$X$101,R$82,FALSE)*$D$132*$A137/8760/1000*VLOOKUP($D137,MMap!$C$10:$AE$93,MATCH("Control Type Weight",MMap!$C$10:$AH$10,0),FALSE)</f>
        <v>0</v>
      </c>
      <c r="S137" s="302">
        <f ca="1">VLOOKUP($C137,$D$84:$X$101,S$82,FALSE)*$D$132*$A137/8760/1000*VLOOKUP($D137,MMap!$C$10:$AE$93,MATCH("Control Type Weight",MMap!$C$10:$AH$10,0),FALSE)</f>
        <v>0</v>
      </c>
      <c r="T137" s="302">
        <f ca="1">VLOOKUP($C137,$D$84:$X$101,T$82,FALSE)*$D$132*$A137/8760/1000*VLOOKUP($D137,MMap!$C$10:$AE$93,MATCH("Control Type Weight",MMap!$C$10:$AH$10,0),FALSE)</f>
        <v>0</v>
      </c>
      <c r="U137" s="302">
        <f ca="1">VLOOKUP($C137,$D$84:$X$101,U$82,FALSE)*$D$132*$A137/8760/1000*VLOOKUP($D137,MMap!$C$10:$AE$93,MATCH("Control Type Weight",MMap!$C$10:$AH$10,0),FALSE)</f>
        <v>0</v>
      </c>
      <c r="V137" s="302">
        <f ca="1">VLOOKUP($C137,$D$84:$X$101,V$82,FALSE)*$D$132*$A137/8760/1000*VLOOKUP($D137,MMap!$C$10:$AE$93,MATCH("Control Type Weight",MMap!$C$10:$AH$10,0),FALSE)</f>
        <v>0</v>
      </c>
      <c r="W137" s="302">
        <f ca="1">VLOOKUP($C137,$D$84:$X$101,W$82,FALSE)*$D$132*$A137/8760/1000*VLOOKUP($D137,MMap!$C$10:$AE$93,MATCH("Control Type Weight",MMap!$C$10:$AH$10,0),FALSE)</f>
        <v>0</v>
      </c>
      <c r="X137" s="302">
        <f ca="1">VLOOKUP($C137,$D$84:$X$101,X$82,FALSE)*$D$132*$A137/8760/1000*VLOOKUP($D137,MMap!$C$10:$AE$93,MATCH("Control Type Weight",MMap!$C$10:$AH$10,0),FALSE)</f>
        <v>0</v>
      </c>
      <c r="Y137" s="335">
        <f>((VLOOKUP($C137,$D$36:$Z$53,$X$107+2,FALSE)+VLOOKUP($C137,$D$60:$Z$77,$X$107+2,FALSE))*$A137*$D$132/8760/1000)*VLOOKUP($D137,MMap!$C$10:$AE$93,MATCH("Control Type Weight",MMap!$C$10:$AH$10,0),FALSE)</f>
        <v>0</v>
      </c>
      <c r="Z137" s="238">
        <f t="shared" ca="1" si="34"/>
        <v>0</v>
      </c>
      <c r="AB137" s="207" t="e">
        <f t="shared" ca="1" si="35"/>
        <v>#DIV/0!</v>
      </c>
    </row>
    <row r="138" spans="1:28" ht="15">
      <c r="A138" s="322">
        <f t="shared" si="32"/>
        <v>0</v>
      </c>
      <c r="B138" s="310">
        <f t="shared" si="33"/>
        <v>9999</v>
      </c>
      <c r="C138" s="317" t="s">
        <v>514</v>
      </c>
      <c r="D138" t="s">
        <v>852</v>
      </c>
      <c r="E138" s="302">
        <f ca="1">VLOOKUP($C138,$D$84:$X$101,E$82,FALSE)*$D$132*$A138/8760/1000*VLOOKUP($D138,MMap!$C$10:$AE$93,MATCH("Control Type Weight",MMap!$C$10:$AH$10,0),FALSE)</f>
        <v>0</v>
      </c>
      <c r="F138" s="302">
        <f ca="1">VLOOKUP($C138,$D$84:$X$101,F$82,FALSE)*$D$132*$A138/8760/1000*VLOOKUP($D138,MMap!$C$10:$AE$93,MATCH("Control Type Weight",MMap!$C$10:$AH$10,0),FALSE)</f>
        <v>0</v>
      </c>
      <c r="G138" s="302">
        <f ca="1">VLOOKUP($C138,$D$84:$X$101,G$82,FALSE)*$D$132*$A138/8760/1000*VLOOKUP($D138,MMap!$C$10:$AE$93,MATCH("Control Type Weight",MMap!$C$10:$AH$10,0),FALSE)</f>
        <v>0</v>
      </c>
      <c r="H138" s="302">
        <f ca="1">VLOOKUP($C138,$D$84:$X$101,H$82,FALSE)*$D$132*$A138/8760/1000*VLOOKUP($D138,MMap!$C$10:$AE$93,MATCH("Control Type Weight",MMap!$C$10:$AH$10,0),FALSE)</f>
        <v>0</v>
      </c>
      <c r="I138" s="302">
        <f ca="1">VLOOKUP($C138,$D$84:$X$101,I$82,FALSE)*$D$132*$A138/8760/1000*VLOOKUP($D138,MMap!$C$10:$AE$93,MATCH("Control Type Weight",MMap!$C$10:$AH$10,0),FALSE)</f>
        <v>0</v>
      </c>
      <c r="J138" s="302">
        <f ca="1">VLOOKUP($C138,$D$84:$X$101,J$82,FALSE)*$D$132*$A138/8760/1000*VLOOKUP($D138,MMap!$C$10:$AE$93,MATCH("Control Type Weight",MMap!$C$10:$AH$10,0),FALSE)</f>
        <v>0</v>
      </c>
      <c r="K138" s="302">
        <f ca="1">VLOOKUP($C138,$D$84:$X$101,K$82,FALSE)*$D$132*$A138/8760/1000*VLOOKUP($D138,MMap!$C$10:$AE$93,MATCH("Control Type Weight",MMap!$C$10:$AH$10,0),FALSE)</f>
        <v>0</v>
      </c>
      <c r="L138" s="302">
        <f ca="1">VLOOKUP($C138,$D$84:$X$101,L$82,FALSE)*$D$132*$A138/8760/1000*VLOOKUP($D138,MMap!$C$10:$AE$93,MATCH("Control Type Weight",MMap!$C$10:$AH$10,0),FALSE)</f>
        <v>0</v>
      </c>
      <c r="M138" s="302">
        <f ca="1">VLOOKUP($C138,$D$84:$X$101,M$82,FALSE)*$D$132*$A138/8760/1000*VLOOKUP($D138,MMap!$C$10:$AE$93,MATCH("Control Type Weight",MMap!$C$10:$AH$10,0),FALSE)</f>
        <v>0</v>
      </c>
      <c r="N138" s="302">
        <f ca="1">VLOOKUP($C138,$D$84:$X$101,N$82,FALSE)*$D$132*$A138/8760/1000*VLOOKUP($D138,MMap!$C$10:$AE$93,MATCH("Control Type Weight",MMap!$C$10:$AH$10,0),FALSE)</f>
        <v>0</v>
      </c>
      <c r="O138" s="302">
        <f ca="1">VLOOKUP($C138,$D$84:$X$101,O$82,FALSE)*$D$132*$A138/8760/1000*VLOOKUP($D138,MMap!$C$10:$AE$93,MATCH("Control Type Weight",MMap!$C$10:$AH$10,0),FALSE)</f>
        <v>0</v>
      </c>
      <c r="P138" s="302">
        <f ca="1">VLOOKUP($C138,$D$84:$X$101,P$82,FALSE)*$D$132*$A138/8760/1000*VLOOKUP($D138,MMap!$C$10:$AE$93,MATCH("Control Type Weight",MMap!$C$10:$AH$10,0),FALSE)</f>
        <v>0</v>
      </c>
      <c r="Q138" s="302">
        <f ca="1">VLOOKUP($C138,$D$84:$X$101,Q$82,FALSE)*$D$132*$A138/8760/1000*VLOOKUP($D138,MMap!$C$10:$AE$93,MATCH("Control Type Weight",MMap!$C$10:$AH$10,0),FALSE)</f>
        <v>0</v>
      </c>
      <c r="R138" s="302">
        <f ca="1">VLOOKUP($C138,$D$84:$X$101,R$82,FALSE)*$D$132*$A138/8760/1000*VLOOKUP($D138,MMap!$C$10:$AE$93,MATCH("Control Type Weight",MMap!$C$10:$AH$10,0),FALSE)</f>
        <v>0</v>
      </c>
      <c r="S138" s="302">
        <f ca="1">VLOOKUP($C138,$D$84:$X$101,S$82,FALSE)*$D$132*$A138/8760/1000*VLOOKUP($D138,MMap!$C$10:$AE$93,MATCH("Control Type Weight",MMap!$C$10:$AH$10,0),FALSE)</f>
        <v>0</v>
      </c>
      <c r="T138" s="302">
        <f ca="1">VLOOKUP($C138,$D$84:$X$101,T$82,FALSE)*$D$132*$A138/8760/1000*VLOOKUP($D138,MMap!$C$10:$AE$93,MATCH("Control Type Weight",MMap!$C$10:$AH$10,0),FALSE)</f>
        <v>0</v>
      </c>
      <c r="U138" s="302">
        <f ca="1">VLOOKUP($C138,$D$84:$X$101,U$82,FALSE)*$D$132*$A138/8760/1000*VLOOKUP($D138,MMap!$C$10:$AE$93,MATCH("Control Type Weight",MMap!$C$10:$AH$10,0),FALSE)</f>
        <v>0</v>
      </c>
      <c r="V138" s="302">
        <f ca="1">VLOOKUP($C138,$D$84:$X$101,V$82,FALSE)*$D$132*$A138/8760/1000*VLOOKUP($D138,MMap!$C$10:$AE$93,MATCH("Control Type Weight",MMap!$C$10:$AH$10,0),FALSE)</f>
        <v>0</v>
      </c>
      <c r="W138" s="302">
        <f ca="1">VLOOKUP($C138,$D$84:$X$101,W$82,FALSE)*$D$132*$A138/8760/1000*VLOOKUP($D138,MMap!$C$10:$AE$93,MATCH("Control Type Weight",MMap!$C$10:$AH$10,0),FALSE)</f>
        <v>0</v>
      </c>
      <c r="X138" s="302">
        <f ca="1">VLOOKUP($C138,$D$84:$X$101,X$82,FALSE)*$D$132*$A138/8760/1000*VLOOKUP($D138,MMap!$C$10:$AE$93,MATCH("Control Type Weight",MMap!$C$10:$AH$10,0),FALSE)</f>
        <v>0</v>
      </c>
      <c r="Y138" s="335">
        <f>((VLOOKUP($C138,$D$36:$Z$53,$X$107+2,FALSE)+VLOOKUP($C138,$D$60:$Z$77,$X$107+2,FALSE))*$A138*$D$132/8760/1000)*VLOOKUP($D138,MMap!$C$10:$AE$93,MATCH("Control Type Weight",MMap!$C$10:$AH$10,0),FALSE)</f>
        <v>0</v>
      </c>
      <c r="Z138" s="238">
        <f t="shared" ca="1" si="34"/>
        <v>0</v>
      </c>
      <c r="AB138" s="207" t="e">
        <f t="shared" ca="1" si="35"/>
        <v>#DIV/0!</v>
      </c>
    </row>
    <row r="139" spans="1:28" ht="15">
      <c r="A139" s="322">
        <f t="shared" si="32"/>
        <v>0</v>
      </c>
      <c r="B139" s="310">
        <f t="shared" si="33"/>
        <v>9999</v>
      </c>
      <c r="C139" s="317" t="s">
        <v>515</v>
      </c>
      <c r="D139" t="s">
        <v>853</v>
      </c>
      <c r="E139" s="302">
        <f ca="1">VLOOKUP($C139,$D$84:$X$101,E$82,FALSE)*$D$132*$A139/8760/1000*VLOOKUP($D139,MMap!$C$10:$AE$93,MATCH("Control Type Weight",MMap!$C$10:$AH$10,0),FALSE)</f>
        <v>0</v>
      </c>
      <c r="F139" s="302">
        <f ca="1">VLOOKUP($C139,$D$84:$X$101,F$82,FALSE)*$D$132*$A139/8760/1000*VLOOKUP($D139,MMap!$C$10:$AE$93,MATCH("Control Type Weight",MMap!$C$10:$AH$10,0),FALSE)</f>
        <v>0</v>
      </c>
      <c r="G139" s="302">
        <f ca="1">VLOOKUP($C139,$D$84:$X$101,G$82,FALSE)*$D$132*$A139/8760/1000*VLOOKUP($D139,MMap!$C$10:$AE$93,MATCH("Control Type Weight",MMap!$C$10:$AH$10,0),FALSE)</f>
        <v>0</v>
      </c>
      <c r="H139" s="302">
        <f ca="1">VLOOKUP($C139,$D$84:$X$101,H$82,FALSE)*$D$132*$A139/8760/1000*VLOOKUP($D139,MMap!$C$10:$AE$93,MATCH("Control Type Weight",MMap!$C$10:$AH$10,0),FALSE)</f>
        <v>0</v>
      </c>
      <c r="I139" s="302">
        <f ca="1">VLOOKUP($C139,$D$84:$X$101,I$82,FALSE)*$D$132*$A139/8760/1000*VLOOKUP($D139,MMap!$C$10:$AE$93,MATCH("Control Type Weight",MMap!$C$10:$AH$10,0),FALSE)</f>
        <v>0</v>
      </c>
      <c r="J139" s="302">
        <f ca="1">VLOOKUP($C139,$D$84:$X$101,J$82,FALSE)*$D$132*$A139/8760/1000*VLOOKUP($D139,MMap!$C$10:$AE$93,MATCH("Control Type Weight",MMap!$C$10:$AH$10,0),FALSE)</f>
        <v>0</v>
      </c>
      <c r="K139" s="302">
        <f ca="1">VLOOKUP($C139,$D$84:$X$101,K$82,FALSE)*$D$132*$A139/8760/1000*VLOOKUP($D139,MMap!$C$10:$AE$93,MATCH("Control Type Weight",MMap!$C$10:$AH$10,0),FALSE)</f>
        <v>0</v>
      </c>
      <c r="L139" s="302">
        <f ca="1">VLOOKUP($C139,$D$84:$X$101,L$82,FALSE)*$D$132*$A139/8760/1000*VLOOKUP($D139,MMap!$C$10:$AE$93,MATCH("Control Type Weight",MMap!$C$10:$AH$10,0),FALSE)</f>
        <v>0</v>
      </c>
      <c r="M139" s="302">
        <f ca="1">VLOOKUP($C139,$D$84:$X$101,M$82,FALSE)*$D$132*$A139/8760/1000*VLOOKUP($D139,MMap!$C$10:$AE$93,MATCH("Control Type Weight",MMap!$C$10:$AH$10,0),FALSE)</f>
        <v>0</v>
      </c>
      <c r="N139" s="302">
        <f ca="1">VLOOKUP($C139,$D$84:$X$101,N$82,FALSE)*$D$132*$A139/8760/1000*VLOOKUP($D139,MMap!$C$10:$AE$93,MATCH("Control Type Weight",MMap!$C$10:$AH$10,0),FALSE)</f>
        <v>0</v>
      </c>
      <c r="O139" s="302">
        <f ca="1">VLOOKUP($C139,$D$84:$X$101,O$82,FALSE)*$D$132*$A139/8760/1000*VLOOKUP($D139,MMap!$C$10:$AE$93,MATCH("Control Type Weight",MMap!$C$10:$AH$10,0),FALSE)</f>
        <v>0</v>
      </c>
      <c r="P139" s="302">
        <f ca="1">VLOOKUP($C139,$D$84:$X$101,P$82,FALSE)*$D$132*$A139/8760/1000*VLOOKUP($D139,MMap!$C$10:$AE$93,MATCH("Control Type Weight",MMap!$C$10:$AH$10,0),FALSE)</f>
        <v>0</v>
      </c>
      <c r="Q139" s="302">
        <f ca="1">VLOOKUP($C139,$D$84:$X$101,Q$82,FALSE)*$D$132*$A139/8760/1000*VLOOKUP($D139,MMap!$C$10:$AE$93,MATCH("Control Type Weight",MMap!$C$10:$AH$10,0),FALSE)</f>
        <v>0</v>
      </c>
      <c r="R139" s="302">
        <f ca="1">VLOOKUP($C139,$D$84:$X$101,R$82,FALSE)*$D$132*$A139/8760/1000*VLOOKUP($D139,MMap!$C$10:$AE$93,MATCH("Control Type Weight",MMap!$C$10:$AH$10,0),FALSE)</f>
        <v>0</v>
      </c>
      <c r="S139" s="302">
        <f ca="1">VLOOKUP($C139,$D$84:$X$101,S$82,FALSE)*$D$132*$A139/8760/1000*VLOOKUP($D139,MMap!$C$10:$AE$93,MATCH("Control Type Weight",MMap!$C$10:$AH$10,0),FALSE)</f>
        <v>0</v>
      </c>
      <c r="T139" s="302">
        <f ca="1">VLOOKUP($C139,$D$84:$X$101,T$82,FALSE)*$D$132*$A139/8760/1000*VLOOKUP($D139,MMap!$C$10:$AE$93,MATCH("Control Type Weight",MMap!$C$10:$AH$10,0),FALSE)</f>
        <v>0</v>
      </c>
      <c r="U139" s="302">
        <f ca="1">VLOOKUP($C139,$D$84:$X$101,U$82,FALSE)*$D$132*$A139/8760/1000*VLOOKUP($D139,MMap!$C$10:$AE$93,MATCH("Control Type Weight",MMap!$C$10:$AH$10,0),FALSE)</f>
        <v>0</v>
      </c>
      <c r="V139" s="302">
        <f ca="1">VLOOKUP($C139,$D$84:$X$101,V$82,FALSE)*$D$132*$A139/8760/1000*VLOOKUP($D139,MMap!$C$10:$AE$93,MATCH("Control Type Weight",MMap!$C$10:$AH$10,0),FALSE)</f>
        <v>0</v>
      </c>
      <c r="W139" s="302">
        <f ca="1">VLOOKUP($C139,$D$84:$X$101,W$82,FALSE)*$D$132*$A139/8760/1000*VLOOKUP($D139,MMap!$C$10:$AE$93,MATCH("Control Type Weight",MMap!$C$10:$AH$10,0),FALSE)</f>
        <v>0</v>
      </c>
      <c r="X139" s="302">
        <f ca="1">VLOOKUP($C139,$D$84:$X$101,X$82,FALSE)*$D$132*$A139/8760/1000*VLOOKUP($D139,MMap!$C$10:$AE$93,MATCH("Control Type Weight",MMap!$C$10:$AH$10,0),FALSE)</f>
        <v>0</v>
      </c>
      <c r="Y139" s="335">
        <f>((VLOOKUP($C139,$D$36:$Z$53,$X$107+2,FALSE)+VLOOKUP($C139,$D$60:$Z$77,$X$107+2,FALSE))*$A139*$D$132/8760/1000)*VLOOKUP($D139,MMap!$C$10:$AE$93,MATCH("Control Type Weight",MMap!$C$10:$AH$10,0),FALSE)</f>
        <v>0</v>
      </c>
      <c r="Z139" s="238">
        <f t="shared" ca="1" si="34"/>
        <v>0</v>
      </c>
      <c r="AB139" s="207" t="e">
        <f t="shared" ca="1" si="35"/>
        <v>#DIV/0!</v>
      </c>
    </row>
    <row r="140" spans="1:28" ht="15">
      <c r="A140" s="322">
        <f t="shared" si="32"/>
        <v>0</v>
      </c>
      <c r="B140" s="310">
        <f t="shared" si="33"/>
        <v>9999</v>
      </c>
      <c r="C140" s="318" t="s">
        <v>516</v>
      </c>
      <c r="D140" t="s">
        <v>854</v>
      </c>
      <c r="E140" s="302">
        <f ca="1">VLOOKUP($C140,$D$84:$X$101,E$82,FALSE)*$D$132*$A140/8760/1000*VLOOKUP($D140,MMap!$C$10:$AE$93,MATCH("Control Type Weight",MMap!$C$10:$AH$10,0),FALSE)</f>
        <v>0</v>
      </c>
      <c r="F140" s="302">
        <f ca="1">VLOOKUP($C140,$D$84:$X$101,F$82,FALSE)*$D$132*$A140/8760/1000*VLOOKUP($D140,MMap!$C$10:$AE$93,MATCH("Control Type Weight",MMap!$C$10:$AH$10,0),FALSE)</f>
        <v>0</v>
      </c>
      <c r="G140" s="302">
        <f ca="1">VLOOKUP($C140,$D$84:$X$101,G$82,FALSE)*$D$132*$A140/8760/1000*VLOOKUP($D140,MMap!$C$10:$AE$93,MATCH("Control Type Weight",MMap!$C$10:$AH$10,0),FALSE)</f>
        <v>0</v>
      </c>
      <c r="H140" s="302">
        <f ca="1">VLOOKUP($C140,$D$84:$X$101,H$82,FALSE)*$D$132*$A140/8760/1000*VLOOKUP($D140,MMap!$C$10:$AE$93,MATCH("Control Type Weight",MMap!$C$10:$AH$10,0),FALSE)</f>
        <v>0</v>
      </c>
      <c r="I140" s="302">
        <f ca="1">VLOOKUP($C140,$D$84:$X$101,I$82,FALSE)*$D$132*$A140/8760/1000*VLOOKUP($D140,MMap!$C$10:$AE$93,MATCH("Control Type Weight",MMap!$C$10:$AH$10,0),FALSE)</f>
        <v>0</v>
      </c>
      <c r="J140" s="302">
        <f ca="1">VLOOKUP($C140,$D$84:$X$101,J$82,FALSE)*$D$132*$A140/8760/1000*VLOOKUP($D140,MMap!$C$10:$AE$93,MATCH("Control Type Weight",MMap!$C$10:$AH$10,0),FALSE)</f>
        <v>0</v>
      </c>
      <c r="K140" s="302">
        <f ca="1">VLOOKUP($C140,$D$84:$X$101,K$82,FALSE)*$D$132*$A140/8760/1000*VLOOKUP($D140,MMap!$C$10:$AE$93,MATCH("Control Type Weight",MMap!$C$10:$AH$10,0),FALSE)</f>
        <v>0</v>
      </c>
      <c r="L140" s="302">
        <f ca="1">VLOOKUP($C140,$D$84:$X$101,L$82,FALSE)*$D$132*$A140/8760/1000*VLOOKUP($D140,MMap!$C$10:$AE$93,MATCH("Control Type Weight",MMap!$C$10:$AH$10,0),FALSE)</f>
        <v>0</v>
      </c>
      <c r="M140" s="302">
        <f ca="1">VLOOKUP($C140,$D$84:$X$101,M$82,FALSE)*$D$132*$A140/8760/1000*VLOOKUP($D140,MMap!$C$10:$AE$93,MATCH("Control Type Weight",MMap!$C$10:$AH$10,0),FALSE)</f>
        <v>0</v>
      </c>
      <c r="N140" s="302">
        <f ca="1">VLOOKUP($C140,$D$84:$X$101,N$82,FALSE)*$D$132*$A140/8760/1000*VLOOKUP($D140,MMap!$C$10:$AE$93,MATCH("Control Type Weight",MMap!$C$10:$AH$10,0),FALSE)</f>
        <v>0</v>
      </c>
      <c r="O140" s="302">
        <f ca="1">VLOOKUP($C140,$D$84:$X$101,O$82,FALSE)*$D$132*$A140/8760/1000*VLOOKUP($D140,MMap!$C$10:$AE$93,MATCH("Control Type Weight",MMap!$C$10:$AH$10,0),FALSE)</f>
        <v>0</v>
      </c>
      <c r="P140" s="302">
        <f ca="1">VLOOKUP($C140,$D$84:$X$101,P$82,FALSE)*$D$132*$A140/8760/1000*VLOOKUP($D140,MMap!$C$10:$AE$93,MATCH("Control Type Weight",MMap!$C$10:$AH$10,0),FALSE)</f>
        <v>0</v>
      </c>
      <c r="Q140" s="302">
        <f ca="1">VLOOKUP($C140,$D$84:$X$101,Q$82,FALSE)*$D$132*$A140/8760/1000*VLOOKUP($D140,MMap!$C$10:$AE$93,MATCH("Control Type Weight",MMap!$C$10:$AH$10,0),FALSE)</f>
        <v>0</v>
      </c>
      <c r="R140" s="302">
        <f ca="1">VLOOKUP($C140,$D$84:$X$101,R$82,FALSE)*$D$132*$A140/8760/1000*VLOOKUP($D140,MMap!$C$10:$AE$93,MATCH("Control Type Weight",MMap!$C$10:$AH$10,0),FALSE)</f>
        <v>0</v>
      </c>
      <c r="S140" s="302">
        <f ca="1">VLOOKUP($C140,$D$84:$X$101,S$82,FALSE)*$D$132*$A140/8760/1000*VLOOKUP($D140,MMap!$C$10:$AE$93,MATCH("Control Type Weight",MMap!$C$10:$AH$10,0),FALSE)</f>
        <v>0</v>
      </c>
      <c r="T140" s="302">
        <f ca="1">VLOOKUP($C140,$D$84:$X$101,T$82,FALSE)*$D$132*$A140/8760/1000*VLOOKUP($D140,MMap!$C$10:$AE$93,MATCH("Control Type Weight",MMap!$C$10:$AH$10,0),FALSE)</f>
        <v>0</v>
      </c>
      <c r="U140" s="302">
        <f ca="1">VLOOKUP($C140,$D$84:$X$101,U$82,FALSE)*$D$132*$A140/8760/1000*VLOOKUP($D140,MMap!$C$10:$AE$93,MATCH("Control Type Weight",MMap!$C$10:$AH$10,0),FALSE)</f>
        <v>0</v>
      </c>
      <c r="V140" s="302">
        <f ca="1">VLOOKUP($C140,$D$84:$X$101,V$82,FALSE)*$D$132*$A140/8760/1000*VLOOKUP($D140,MMap!$C$10:$AE$93,MATCH("Control Type Weight",MMap!$C$10:$AH$10,0),FALSE)</f>
        <v>0</v>
      </c>
      <c r="W140" s="302">
        <f ca="1">VLOOKUP($C140,$D$84:$X$101,W$82,FALSE)*$D$132*$A140/8760/1000*VLOOKUP($D140,MMap!$C$10:$AE$93,MATCH("Control Type Weight",MMap!$C$10:$AH$10,0),FALSE)</f>
        <v>0</v>
      </c>
      <c r="X140" s="302">
        <f ca="1">VLOOKUP($C140,$D$84:$X$101,X$82,FALSE)*$D$132*$A140/8760/1000*VLOOKUP($D140,MMap!$C$10:$AE$93,MATCH("Control Type Weight",MMap!$C$10:$AH$10,0),FALSE)</f>
        <v>0</v>
      </c>
      <c r="Y140" s="335">
        <f>((VLOOKUP($C140,$D$36:$Z$53,$X$107+2,FALSE)+VLOOKUP($C140,$D$60:$Z$77,$X$107+2,FALSE))*$A140*$D$132/8760/1000)*VLOOKUP($D140,MMap!$C$10:$AE$93,MATCH("Control Type Weight",MMap!$C$10:$AH$10,0),FALSE)</f>
        <v>0</v>
      </c>
      <c r="Z140" s="238">
        <f t="shared" ca="1" si="34"/>
        <v>0</v>
      </c>
      <c r="AB140" s="207" t="e">
        <f t="shared" ca="1" si="35"/>
        <v>#DIV/0!</v>
      </c>
    </row>
    <row r="141" spans="1:28" ht="15">
      <c r="A141" s="322">
        <f t="shared" si="32"/>
        <v>292.65905984338713</v>
      </c>
      <c r="B141" s="310">
        <f t="shared" si="33"/>
        <v>161.38023290471921</v>
      </c>
      <c r="C141" s="318" t="s">
        <v>295</v>
      </c>
      <c r="D141" t="s">
        <v>825</v>
      </c>
      <c r="E141" s="302">
        <f ca="1">VLOOKUP($C141,$D$84:$X$101,E$82,FALSE)*$D$132*$A141/8760/1000*VLOOKUP($D141,MMap!$C$10:$AE$93,MATCH("Control Type Weight",MMap!$C$10:$AH$10,0),FALSE)</f>
        <v>3.5165795395538268E-2</v>
      </c>
      <c r="F141" s="302">
        <f ca="1">VLOOKUP($C141,$D$84:$X$101,F$82,FALSE)*$D$132*$A141/8760/1000*VLOOKUP($D141,MMap!$C$10:$AE$93,MATCH("Control Type Weight",MMap!$C$10:$AH$10,0),FALSE)</f>
        <v>6.2296477314925915E-2</v>
      </c>
      <c r="G141" s="302">
        <f ca="1">VLOOKUP($C141,$D$84:$X$101,G$82,FALSE)*$D$132*$A141/8760/1000*VLOOKUP($D141,MMap!$C$10:$AE$93,MATCH("Control Type Weight",MMap!$C$10:$AH$10,0),FALSE)</f>
        <v>8.3195654489976414E-2</v>
      </c>
      <c r="H141" s="302">
        <f ca="1">VLOOKUP($C141,$D$84:$X$101,H$82,FALSE)*$D$132*$A141/8760/1000*VLOOKUP($D141,MMap!$C$10:$AE$93,MATCH("Control Type Weight",MMap!$C$10:$AH$10,0),FALSE)</f>
        <v>9.9262217316958598E-2</v>
      </c>
      <c r="I141" s="302">
        <f ca="1">VLOOKUP($C141,$D$84:$X$101,I$82,FALSE)*$D$132*$A141/8760/1000*VLOOKUP($D141,MMap!$C$10:$AE$93,MATCH("Control Type Weight",MMap!$C$10:$AH$10,0),FALSE)</f>
        <v>0.11158115354475522</v>
      </c>
      <c r="J141" s="302">
        <f ca="1">VLOOKUP($C141,$D$84:$X$101,J$82,FALSE)*$D$132*$A141/8760/1000*VLOOKUP($D141,MMap!$C$10:$AE$93,MATCH("Control Type Weight",MMap!$C$10:$AH$10,0),FALSE)</f>
        <v>0.12099398562182589</v>
      </c>
      <c r="K141" s="302">
        <f ca="1">VLOOKUP($C141,$D$84:$X$101,K$82,FALSE)*$D$132*$A141/8760/1000*VLOOKUP($D141,MMap!$C$10:$AE$93,MATCH("Control Type Weight",MMap!$C$10:$AH$10,0),FALSE)</f>
        <v>0.12815340244482881</v>
      </c>
      <c r="L141" s="302">
        <f ca="1">VLOOKUP($C141,$D$84:$X$101,L$82,FALSE)*$D$132*$A141/8760/1000*VLOOKUP($D141,MMap!$C$10:$AE$93,MATCH("Control Type Weight",MMap!$C$10:$AH$10,0),FALSE)</f>
        <v>0.13356563216346812</v>
      </c>
      <c r="M141" s="302">
        <f ca="1">VLOOKUP($C141,$D$84:$X$101,M$82,FALSE)*$D$132*$A141/8760/1000*VLOOKUP($D141,MMap!$C$10:$AE$93,MATCH("Control Type Weight",MMap!$C$10:$AH$10,0),FALSE)</f>
        <v>0.1376233068541583</v>
      </c>
      <c r="N141" s="302">
        <f ca="1">VLOOKUP($C141,$D$84:$X$101,N$82,FALSE)*$D$132*$A141/8760/1000*VLOOKUP($D141,MMap!$C$10:$AE$93,MATCH("Control Type Weight",MMap!$C$10:$AH$10,0),FALSE)</f>
        <v>0.20391973256494125</v>
      </c>
      <c r="O141" s="302">
        <f ca="1">VLOOKUP($C141,$D$84:$X$101,O$82,FALSE)*$D$132*$A141/8760/1000*VLOOKUP($D141,MMap!$C$10:$AE$93,MATCH("Control Type Weight",MMap!$C$10:$AH$10,0),FALSE)</f>
        <v>0.18313103812843665</v>
      </c>
      <c r="P141" s="302">
        <f ca="1">VLOOKUP($C141,$D$84:$X$101,P$82,FALSE)*$D$132*$A141/8760/1000*VLOOKUP($D141,MMap!$C$10:$AE$93,MATCH("Control Type Weight",MMap!$C$10:$AH$10,0),FALSE)</f>
        <v>0.17790971288061649</v>
      </c>
      <c r="Q141" s="302">
        <f ca="1">VLOOKUP($C141,$D$84:$X$101,Q$82,FALSE)*$D$132*$A141/8760/1000*VLOOKUP($D141,MMap!$C$10:$AE$93,MATCH("Control Type Weight",MMap!$C$10:$AH$10,0),FALSE)</f>
        <v>0.17872880993351509</v>
      </c>
      <c r="R141" s="302">
        <f ca="1">VLOOKUP($C141,$D$84:$X$101,R$82,FALSE)*$D$132*$A141/8760/1000*VLOOKUP($D141,MMap!$C$10:$AE$93,MATCH("Control Type Weight",MMap!$C$10:$AH$10,0),FALSE)</f>
        <v>0.173674598384125</v>
      </c>
      <c r="S141" s="302">
        <f ca="1">VLOOKUP($C141,$D$84:$X$101,S$82,FALSE)*$D$132*$A141/8760/1000*VLOOKUP($D141,MMap!$C$10:$AE$93,MATCH("Control Type Weight",MMap!$C$10:$AH$10,0),FALSE)</f>
        <v>0.16613359580276496</v>
      </c>
      <c r="T141" s="302">
        <f ca="1">VLOOKUP($C141,$D$84:$X$101,T$82,FALSE)*$D$132*$A141/8760/1000*VLOOKUP($D141,MMap!$C$10:$AE$93,MATCH("Control Type Weight",MMap!$C$10:$AH$10,0),FALSE)</f>
        <v>0.16867692137703816</v>
      </c>
      <c r="U141" s="302">
        <f ca="1">VLOOKUP($C141,$D$84:$X$101,U$82,FALSE)*$D$132*$A141/8760/1000*VLOOKUP($D141,MMap!$C$10:$AE$93,MATCH("Control Type Weight",MMap!$C$10:$AH$10,0),FALSE)</f>
        <v>0.16383907227552061</v>
      </c>
      <c r="V141" s="302">
        <f ca="1">VLOOKUP($C141,$D$84:$X$101,V$82,FALSE)*$D$132*$A141/8760/1000*VLOOKUP($D141,MMap!$C$10:$AE$93,MATCH("Control Type Weight",MMap!$C$10:$AH$10,0),FALSE)</f>
        <v>0.16166845633442145</v>
      </c>
      <c r="W141" s="302">
        <f ca="1">VLOOKUP($C141,$D$84:$X$101,W$82,FALSE)*$D$132*$A141/8760/1000*VLOOKUP($D141,MMap!$C$10:$AE$93,MATCH("Control Type Weight",MMap!$C$10:$AH$10,0),FALSE)</f>
        <v>0.1619838867929263</v>
      </c>
      <c r="X141" s="302">
        <f ca="1">VLOOKUP($C141,$D$84:$X$101,X$82,FALSE)*$D$132*$A141/8760/1000*VLOOKUP($D141,MMap!$C$10:$AE$93,MATCH("Control Type Weight",MMap!$C$10:$AH$10,0),FALSE)</f>
        <v>0.16060090331276372</v>
      </c>
      <c r="Y141" s="335">
        <f>((VLOOKUP($C141,$D$36:$Z$53,$X$107+2,FALSE)+VLOOKUP($C141,$D$60:$Z$77,$X$107+2,FALSE))*$A141*$D$132/8760/1000)*VLOOKUP($D141,MMap!$C$10:$AE$93,MATCH("Control Type Weight",MMap!$C$10:$AH$10,0),FALSE)</f>
        <v>3.0899258095346092</v>
      </c>
      <c r="Z141" s="238">
        <f t="shared" ca="1" si="34"/>
        <v>2.8121043529335057</v>
      </c>
      <c r="AB141" s="207">
        <f t="shared" ca="1" si="35"/>
        <v>0.91008798471994778</v>
      </c>
    </row>
    <row r="142" spans="1:28" ht="15">
      <c r="A142" s="322">
        <f t="shared" si="32"/>
        <v>327.37195268305783</v>
      </c>
      <c r="B142" s="310">
        <f t="shared" si="33"/>
        <v>136.57708145630471</v>
      </c>
      <c r="C142" s="318" t="s">
        <v>509</v>
      </c>
      <c r="D142" t="s">
        <v>821</v>
      </c>
      <c r="E142" s="302">
        <f ca="1">VLOOKUP($C142,$D$84:$X$101,E$82,FALSE)*$D$132*$A142/8760/1000*VLOOKUP($D142,MMap!$C$10:$AE$93,MATCH("Control Type Weight",MMap!$C$10:$AH$10,0),FALSE)</f>
        <v>1.2693271880583919E-2</v>
      </c>
      <c r="F142" s="302">
        <f ca="1">VLOOKUP($C142,$D$84:$X$101,F$82,FALSE)*$D$132*$A142/8760/1000*VLOOKUP($D142,MMap!$C$10:$AE$93,MATCH("Control Type Weight",MMap!$C$10:$AH$10,0),FALSE)</f>
        <v>2.2486228872881146E-2</v>
      </c>
      <c r="G142" s="302">
        <f ca="1">VLOOKUP($C142,$D$84:$X$101,G$82,FALSE)*$D$132*$A142/8760/1000*VLOOKUP($D142,MMap!$C$10:$AE$93,MATCH("Control Type Weight",MMap!$C$10:$AH$10,0),FALSE)</f>
        <v>3.0029892679702568E-2</v>
      </c>
      <c r="H142" s="302">
        <f ca="1">VLOOKUP($C142,$D$84:$X$101,H$82,FALSE)*$D$132*$A142/8760/1000*VLOOKUP($D142,MMap!$C$10:$AE$93,MATCH("Control Type Weight",MMap!$C$10:$AH$10,0),FALSE)</f>
        <v>3.5829199871691829E-2</v>
      </c>
      <c r="I142" s="302">
        <f ca="1">VLOOKUP($C142,$D$84:$X$101,I$82,FALSE)*$D$132*$A142/8760/1000*VLOOKUP($D142,MMap!$C$10:$AE$93,MATCH("Control Type Weight",MMap!$C$10:$AH$10,0),FALSE)</f>
        <v>4.0275782269735265E-2</v>
      </c>
      <c r="J142" s="302">
        <f ca="1">VLOOKUP($C142,$D$84:$X$101,J$82,FALSE)*$D$132*$A142/8760/1000*VLOOKUP($D142,MMap!$C$10:$AE$93,MATCH("Control Type Weight",MMap!$C$10:$AH$10,0),FALSE)</f>
        <v>4.3673391661948779E-2</v>
      </c>
      <c r="K142" s="302">
        <f ca="1">VLOOKUP($C142,$D$84:$X$101,K$82,FALSE)*$D$132*$A142/8760/1000*VLOOKUP($D142,MMap!$C$10:$AE$93,MATCH("Control Type Weight",MMap!$C$10:$AH$10,0),FALSE)</f>
        <v>4.6257619409924941E-2</v>
      </c>
      <c r="L142" s="302">
        <f ca="1">VLOOKUP($C142,$D$84:$X$101,L$82,FALSE)*$D$132*$A142/8760/1000*VLOOKUP($D142,MMap!$C$10:$AE$93,MATCH("Control Type Weight",MMap!$C$10:$AH$10,0),FALSE)</f>
        <v>4.82111911271619E-2</v>
      </c>
      <c r="M142" s="302">
        <f ca="1">VLOOKUP($C142,$D$84:$X$101,M$82,FALSE)*$D$132*$A142/8760/1000*VLOOKUP($D142,MMap!$C$10:$AE$93,MATCH("Control Type Weight",MMap!$C$10:$AH$10,0),FALSE)</f>
        <v>4.9675829349405273E-2</v>
      </c>
      <c r="N142" s="302">
        <f ca="1">VLOOKUP($C142,$D$84:$X$101,N$82,FALSE)*$D$132*$A142/8760/1000*VLOOKUP($D142,MMap!$C$10:$AE$93,MATCH("Control Type Weight",MMap!$C$10:$AH$10,0),FALSE)</f>
        <v>9.5868875431343953E-2</v>
      </c>
      <c r="O142" s="302">
        <f ca="1">VLOOKUP($C142,$D$84:$X$101,O$82,FALSE)*$D$132*$A142/8760/1000*VLOOKUP($D142,MMap!$C$10:$AE$93,MATCH("Control Type Weight",MMap!$C$10:$AH$10,0),FALSE)</f>
        <v>8.0280564826834877E-2</v>
      </c>
      <c r="P142" s="302">
        <f ca="1">VLOOKUP($C142,$D$84:$X$101,P$82,FALSE)*$D$132*$A142/8760/1000*VLOOKUP($D142,MMap!$C$10:$AE$93,MATCH("Control Type Weight",MMap!$C$10:$AH$10,0),FALSE)</f>
        <v>7.6009331957003254E-2</v>
      </c>
      <c r="Q142" s="302">
        <f ca="1">VLOOKUP($C142,$D$84:$X$101,Q$82,FALSE)*$D$132*$A142/8760/1000*VLOOKUP($D142,MMap!$C$10:$AE$93,MATCH("Control Type Weight",MMap!$C$10:$AH$10,0),FALSE)</f>
        <v>7.621511542072737E-2</v>
      </c>
      <c r="R142" s="302">
        <f ca="1">VLOOKUP($C142,$D$84:$X$101,R$82,FALSE)*$D$132*$A142/8760/1000*VLOOKUP($D142,MMap!$C$10:$AE$93,MATCH("Control Type Weight",MMap!$C$10:$AH$10,0),FALSE)</f>
        <v>7.2367951804175212E-2</v>
      </c>
      <c r="S142" s="302">
        <f ca="1">VLOOKUP($C142,$D$84:$X$101,S$82,FALSE)*$D$132*$A142/8760/1000*VLOOKUP($D142,MMap!$C$10:$AE$93,MATCH("Control Type Weight",MMap!$C$10:$AH$10,0),FALSE)</f>
        <v>6.6851428325451517E-2</v>
      </c>
      <c r="T142" s="302">
        <f ca="1">VLOOKUP($C142,$D$84:$X$101,T$82,FALSE)*$D$132*$A142/8760/1000*VLOOKUP($D142,MMap!$C$10:$AE$93,MATCH("Control Type Weight",MMap!$C$10:$AH$10,0),FALSE)</f>
        <v>6.8601963628147342E-2</v>
      </c>
      <c r="U142" s="302">
        <f ca="1">VLOOKUP($C142,$D$84:$X$101,U$82,FALSE)*$D$132*$A142/8760/1000*VLOOKUP($D142,MMap!$C$10:$AE$93,MATCH("Control Type Weight",MMap!$C$10:$AH$10,0),FALSE)</f>
        <v>6.515339338738016E-2</v>
      </c>
      <c r="V142" s="302">
        <f ca="1">VLOOKUP($C142,$D$84:$X$101,V$82,FALSE)*$D$132*$A142/8760/1000*VLOOKUP($D142,MMap!$C$10:$AE$93,MATCH("Control Type Weight",MMap!$C$10:$AH$10,0),FALSE)</f>
        <v>6.3653431644320677E-2</v>
      </c>
      <c r="W142" s="302">
        <f ca="1">VLOOKUP($C142,$D$84:$X$101,W$82,FALSE)*$D$132*$A142/8760/1000*VLOOKUP($D142,MMap!$C$10:$AE$93,MATCH("Control Type Weight",MMap!$C$10:$AH$10,0),FALSE)</f>
        <v>6.3962064721280978E-2</v>
      </c>
      <c r="X142" s="302">
        <f ca="1">VLOOKUP($C142,$D$84:$X$101,X$82,FALSE)*$D$132*$A142/8760/1000*VLOOKUP($D142,MMap!$C$10:$AE$93,MATCH("Control Type Weight",MMap!$C$10:$AH$10,0),FALSE)</f>
        <v>6.308849213546408E-2</v>
      </c>
      <c r="Y142" s="335">
        <f>((VLOOKUP($C142,$D$36:$Z$53,$X$107+2,FALSE)+VLOOKUP($C142,$D$60:$Z$77,$X$107+2,FALSE))*$A142*$D$132/8760/1000)*VLOOKUP($D142,MMap!$C$10:$AE$93,MATCH("Control Type Weight",MMap!$C$10:$AH$10,0),FALSE)</f>
        <v>1.1345879952698965</v>
      </c>
      <c r="Z142" s="238">
        <f t="shared" ca="1" si="34"/>
        <v>1.1211850204051648</v>
      </c>
      <c r="AB142" s="207">
        <f t="shared" ca="1" si="35"/>
        <v>0.98818692342893732</v>
      </c>
    </row>
    <row r="143" spans="1:28" ht="15">
      <c r="A143" s="322">
        <f t="shared" si="32"/>
        <v>169.63818955754951</v>
      </c>
      <c r="B143" s="310">
        <f t="shared" si="33"/>
        <v>148.9684073168103</v>
      </c>
      <c r="C143" s="318" t="s">
        <v>296</v>
      </c>
      <c r="D143" t="s">
        <v>816</v>
      </c>
      <c r="E143" s="302">
        <f ca="1">VLOOKUP($C143,$D$84:$X$101,E$82,FALSE)*$D$132*$A143/8760/1000*VLOOKUP($D143,MMap!$C$10:$AE$93,MATCH("Control Type Weight",MMap!$C$10:$AH$10,0),FALSE)</f>
        <v>3.5293213844900098E-2</v>
      </c>
      <c r="F143" s="302">
        <f ca="1">VLOOKUP($C143,$D$84:$X$101,F$82,FALSE)*$D$132*$A143/8760/1000*VLOOKUP($D143,MMap!$C$10:$AE$93,MATCH("Control Type Weight",MMap!$C$10:$AH$10,0),FALSE)</f>
        <v>6.2547311917644496E-2</v>
      </c>
      <c r="G143" s="302">
        <f ca="1">VLOOKUP($C143,$D$84:$X$101,G$82,FALSE)*$D$132*$A143/8760/1000*VLOOKUP($D143,MMap!$C$10:$AE$93,MATCH("Control Type Weight",MMap!$C$10:$AH$10,0),FALSE)</f>
        <v>8.3564188713666582E-2</v>
      </c>
      <c r="H143" s="302">
        <f ca="1">VLOOKUP($C143,$D$84:$X$101,H$82,FALSE)*$D$132*$A143/8760/1000*VLOOKUP($D143,MMap!$C$10:$AE$93,MATCH("Control Type Weight",MMap!$C$10:$AH$10,0),FALSE)</f>
        <v>9.9741967016991687E-2</v>
      </c>
      <c r="I143" s="302">
        <f ca="1">VLOOKUP($C143,$D$84:$X$101,I$82,FALSE)*$D$132*$A143/8760/1000*VLOOKUP($D143,MMap!$C$10:$AE$93,MATCH("Control Type Weight",MMap!$C$10:$AH$10,0),FALSE)</f>
        <v>0.11216547538681576</v>
      </c>
      <c r="J143" s="302">
        <f ca="1">VLOOKUP($C143,$D$84:$X$101,J$82,FALSE)*$D$132*$A143/8760/1000*VLOOKUP($D143,MMap!$C$10:$AE$93,MATCH("Control Type Weight",MMap!$C$10:$AH$10,0),FALSE)</f>
        <v>0.12167645137830993</v>
      </c>
      <c r="K143" s="302">
        <f ca="1">VLOOKUP($C143,$D$84:$X$101,K$82,FALSE)*$D$132*$A143/8760/1000*VLOOKUP($D143,MMap!$C$10:$AE$93,MATCH("Control Type Weight",MMap!$C$10:$AH$10,0),FALSE)</f>
        <v>0.12892801357093694</v>
      </c>
      <c r="L143" s="302">
        <f ca="1">VLOOKUP($C143,$D$84:$X$101,L$82,FALSE)*$D$132*$A143/8760/1000*VLOOKUP($D143,MMap!$C$10:$AE$93,MATCH("Control Type Weight",MMap!$C$10:$AH$10,0),FALSE)</f>
        <v>0.13442692746215912</v>
      </c>
      <c r="M143" s="302">
        <f ca="1">VLOOKUP($C143,$D$84:$X$101,M$82,FALSE)*$D$132*$A143/8760/1000*VLOOKUP($D143,MMap!$C$10:$AE$93,MATCH("Control Type Weight",MMap!$C$10:$AH$10,0),FALSE)</f>
        <v>0.13856640038670004</v>
      </c>
      <c r="N143" s="302">
        <f ca="1">VLOOKUP($C143,$D$84:$X$101,N$82,FALSE)*$D$132*$A143/8760/1000*VLOOKUP($D143,MMap!$C$10:$AE$93,MATCH("Control Type Weight",MMap!$C$10:$AH$10,0),FALSE)</f>
        <v>0.17616581315001212</v>
      </c>
      <c r="O143" s="302">
        <f ca="1">VLOOKUP($C143,$D$84:$X$101,O$82,FALSE)*$D$132*$A143/8760/1000*VLOOKUP($D143,MMap!$C$10:$AE$93,MATCH("Control Type Weight",MMap!$C$10:$AH$10,0),FALSE)</f>
        <v>0.16589990627511453</v>
      </c>
      <c r="P143" s="302">
        <f ca="1">VLOOKUP($C143,$D$84:$X$101,P$82,FALSE)*$D$132*$A143/8760/1000*VLOOKUP($D143,MMap!$C$10:$AE$93,MATCH("Control Type Weight",MMap!$C$10:$AH$10,0),FALSE)</f>
        <v>0.16383358666943393</v>
      </c>
      <c r="Q143" s="302">
        <f ca="1">VLOOKUP($C143,$D$84:$X$101,Q$82,FALSE)*$D$132*$A143/8760/1000*VLOOKUP($D143,MMap!$C$10:$AE$93,MATCH("Control Type Weight",MMap!$C$10:$AH$10,0),FALSE)</f>
        <v>0.16483640761103524</v>
      </c>
      <c r="R143" s="302">
        <f ca="1">VLOOKUP($C143,$D$84:$X$101,R$82,FALSE)*$D$132*$A143/8760/1000*VLOOKUP($D143,MMap!$C$10:$AE$93,MATCH("Control Type Weight",MMap!$C$10:$AH$10,0),FALSE)</f>
        <v>0.16246174953156564</v>
      </c>
      <c r="S143" s="302">
        <f ca="1">VLOOKUP($C143,$D$84:$X$101,S$82,FALSE)*$D$132*$A143/8760/1000*VLOOKUP($D143,MMap!$C$10:$AE$93,MATCH("Control Type Weight",MMap!$C$10:$AH$10,0),FALSE)</f>
        <v>0.15859562799491123</v>
      </c>
      <c r="T143" s="302">
        <f ca="1">VLOOKUP($C143,$D$84:$X$101,T$82,FALSE)*$D$132*$A143/8760/1000*VLOOKUP($D143,MMap!$C$10:$AE$93,MATCH("Control Type Weight",MMap!$C$10:$AH$10,0),FALSE)</f>
        <v>0.16012407665025777</v>
      </c>
      <c r="U143" s="302">
        <f ca="1">VLOOKUP($C143,$D$84:$X$101,U$82,FALSE)*$D$132*$A143/8760/1000*VLOOKUP($D143,MMap!$C$10:$AE$93,MATCH("Control Type Weight",MMap!$C$10:$AH$10,0),FALSE)</f>
        <v>0.15754596978622021</v>
      </c>
      <c r="V143" s="302">
        <f ca="1">VLOOKUP($C143,$D$84:$X$101,V$82,FALSE)*$D$132*$A143/8760/1000*VLOOKUP($D143,MMap!$C$10:$AE$93,MATCH("Control Type Weight",MMap!$C$10:$AH$10,0),FALSE)</f>
        <v>0.15635950003008225</v>
      </c>
      <c r="W143" s="302">
        <f ca="1">VLOOKUP($C143,$D$84:$X$101,W$82,FALSE)*$D$132*$A143/8760/1000*VLOOKUP($D143,MMap!$C$10:$AE$93,MATCH("Control Type Weight",MMap!$C$10:$AH$10,0),FALSE)</f>
        <v>0.15648008932349586</v>
      </c>
      <c r="X143" s="302">
        <f ca="1">VLOOKUP($C143,$D$84:$X$101,X$82,FALSE)*$D$132*$A143/8760/1000*VLOOKUP($D143,MMap!$C$10:$AE$93,MATCH("Control Type Weight",MMap!$C$10:$AH$10,0),FALSE)</f>
        <v>0.15563680603939742</v>
      </c>
      <c r="Y143" s="335">
        <f>((VLOOKUP($C143,$D$36:$Z$53,$X$107+2,FALSE)+VLOOKUP($C143,$D$60:$Z$77,$X$107+2,FALSE))*$A143*$D$132/8760/1000)*VLOOKUP($D143,MMap!$C$10:$AE$93,MATCH("Control Type Weight",MMap!$C$10:$AH$10,0),FALSE)</f>
        <v>3.0218450948210012</v>
      </c>
      <c r="Z143" s="238">
        <f t="shared" ca="1" si="34"/>
        <v>2.694849482739651</v>
      </c>
      <c r="AB143" s="207">
        <f t="shared" ca="1" si="35"/>
        <v>0.89178941943722634</v>
      </c>
    </row>
    <row r="144" spans="1:28" ht="15">
      <c r="A144" s="322">
        <f t="shared" si="32"/>
        <v>0</v>
      </c>
      <c r="B144" s="310">
        <f t="shared" si="33"/>
        <v>9999</v>
      </c>
      <c r="C144" s="318" t="s">
        <v>510</v>
      </c>
      <c r="D144" t="s">
        <v>855</v>
      </c>
      <c r="E144" s="302">
        <f ca="1">VLOOKUP($C144,$D$84:$X$101,E$82,FALSE)*$D$132*$A144/8760/1000*VLOOKUP($D144,MMap!$C$10:$AE$93,MATCH("Control Type Weight",MMap!$C$10:$AH$10,0),FALSE)</f>
        <v>0</v>
      </c>
      <c r="F144" s="302">
        <f ca="1">VLOOKUP($C144,$D$84:$X$101,F$82,FALSE)*$D$132*$A144/8760/1000*VLOOKUP($D144,MMap!$C$10:$AE$93,MATCH("Control Type Weight",MMap!$C$10:$AH$10,0),FALSE)</f>
        <v>0</v>
      </c>
      <c r="G144" s="302">
        <f ca="1">VLOOKUP($C144,$D$84:$X$101,G$82,FALSE)*$D$132*$A144/8760/1000*VLOOKUP($D144,MMap!$C$10:$AE$93,MATCH("Control Type Weight",MMap!$C$10:$AH$10,0),FALSE)</f>
        <v>0</v>
      </c>
      <c r="H144" s="302">
        <f ca="1">VLOOKUP($C144,$D$84:$X$101,H$82,FALSE)*$D$132*$A144/8760/1000*VLOOKUP($D144,MMap!$C$10:$AE$93,MATCH("Control Type Weight",MMap!$C$10:$AH$10,0),FALSE)</f>
        <v>0</v>
      </c>
      <c r="I144" s="302">
        <f ca="1">VLOOKUP($C144,$D$84:$X$101,I$82,FALSE)*$D$132*$A144/8760/1000*VLOOKUP($D144,MMap!$C$10:$AE$93,MATCH("Control Type Weight",MMap!$C$10:$AH$10,0),FALSE)</f>
        <v>0</v>
      </c>
      <c r="J144" s="302">
        <f ca="1">VLOOKUP($C144,$D$84:$X$101,J$82,FALSE)*$D$132*$A144/8760/1000*VLOOKUP($D144,MMap!$C$10:$AE$93,MATCH("Control Type Weight",MMap!$C$10:$AH$10,0),FALSE)</f>
        <v>0</v>
      </c>
      <c r="K144" s="302">
        <f ca="1">VLOOKUP($C144,$D$84:$X$101,K$82,FALSE)*$D$132*$A144/8760/1000*VLOOKUP($D144,MMap!$C$10:$AE$93,MATCH("Control Type Weight",MMap!$C$10:$AH$10,0),FALSE)</f>
        <v>0</v>
      </c>
      <c r="L144" s="302">
        <f ca="1">VLOOKUP($C144,$D$84:$X$101,L$82,FALSE)*$D$132*$A144/8760/1000*VLOOKUP($D144,MMap!$C$10:$AE$93,MATCH("Control Type Weight",MMap!$C$10:$AH$10,0),FALSE)</f>
        <v>0</v>
      </c>
      <c r="M144" s="302">
        <f ca="1">VLOOKUP($C144,$D$84:$X$101,M$82,FALSE)*$D$132*$A144/8760/1000*VLOOKUP($D144,MMap!$C$10:$AE$93,MATCH("Control Type Weight",MMap!$C$10:$AH$10,0),FALSE)</f>
        <v>0</v>
      </c>
      <c r="N144" s="302">
        <f ca="1">VLOOKUP($C144,$D$84:$X$101,N$82,FALSE)*$D$132*$A144/8760/1000*VLOOKUP($D144,MMap!$C$10:$AE$93,MATCH("Control Type Weight",MMap!$C$10:$AH$10,0),FALSE)</f>
        <v>0</v>
      </c>
      <c r="O144" s="302">
        <f ca="1">VLOOKUP($C144,$D$84:$X$101,O$82,FALSE)*$D$132*$A144/8760/1000*VLOOKUP($D144,MMap!$C$10:$AE$93,MATCH("Control Type Weight",MMap!$C$10:$AH$10,0),FALSE)</f>
        <v>0</v>
      </c>
      <c r="P144" s="302">
        <f ca="1">VLOOKUP($C144,$D$84:$X$101,P$82,FALSE)*$D$132*$A144/8760/1000*VLOOKUP($D144,MMap!$C$10:$AE$93,MATCH("Control Type Weight",MMap!$C$10:$AH$10,0),FALSE)</f>
        <v>0</v>
      </c>
      <c r="Q144" s="302">
        <f ca="1">VLOOKUP($C144,$D$84:$X$101,Q$82,FALSE)*$D$132*$A144/8760/1000*VLOOKUP($D144,MMap!$C$10:$AE$93,MATCH("Control Type Weight",MMap!$C$10:$AH$10,0),FALSE)</f>
        <v>0</v>
      </c>
      <c r="R144" s="302">
        <f ca="1">VLOOKUP($C144,$D$84:$X$101,R$82,FALSE)*$D$132*$A144/8760/1000*VLOOKUP($D144,MMap!$C$10:$AE$93,MATCH("Control Type Weight",MMap!$C$10:$AH$10,0),FALSE)</f>
        <v>0</v>
      </c>
      <c r="S144" s="302">
        <f ca="1">VLOOKUP($C144,$D$84:$X$101,S$82,FALSE)*$D$132*$A144/8760/1000*VLOOKUP($D144,MMap!$C$10:$AE$93,MATCH("Control Type Weight",MMap!$C$10:$AH$10,0),FALSE)</f>
        <v>0</v>
      </c>
      <c r="T144" s="302">
        <f ca="1">VLOOKUP($C144,$D$84:$X$101,T$82,FALSE)*$D$132*$A144/8760/1000*VLOOKUP($D144,MMap!$C$10:$AE$93,MATCH("Control Type Weight",MMap!$C$10:$AH$10,0),FALSE)</f>
        <v>0</v>
      </c>
      <c r="U144" s="302">
        <f ca="1">VLOOKUP($C144,$D$84:$X$101,U$82,FALSE)*$D$132*$A144/8760/1000*VLOOKUP($D144,MMap!$C$10:$AE$93,MATCH("Control Type Weight",MMap!$C$10:$AH$10,0),FALSE)</f>
        <v>0</v>
      </c>
      <c r="V144" s="302">
        <f ca="1">VLOOKUP($C144,$D$84:$X$101,V$82,FALSE)*$D$132*$A144/8760/1000*VLOOKUP($D144,MMap!$C$10:$AE$93,MATCH("Control Type Weight",MMap!$C$10:$AH$10,0),FALSE)</f>
        <v>0</v>
      </c>
      <c r="W144" s="302">
        <f ca="1">VLOOKUP($C144,$D$84:$X$101,W$82,FALSE)*$D$132*$A144/8760/1000*VLOOKUP($D144,MMap!$C$10:$AE$93,MATCH("Control Type Weight",MMap!$C$10:$AH$10,0),FALSE)</f>
        <v>0</v>
      </c>
      <c r="X144" s="302">
        <f ca="1">VLOOKUP($C144,$D$84:$X$101,X$82,FALSE)*$D$132*$A144/8760/1000*VLOOKUP($D144,MMap!$C$10:$AE$93,MATCH("Control Type Weight",MMap!$C$10:$AH$10,0),FALSE)</f>
        <v>0</v>
      </c>
      <c r="Y144" s="335">
        <f>((VLOOKUP($C144,$D$36:$Z$53,$X$107+2,FALSE)+VLOOKUP($C144,$D$60:$Z$77,$X$107+2,FALSE))*$A144*$D$132/8760/1000)*VLOOKUP($D144,MMap!$C$10:$AE$93,MATCH("Control Type Weight",MMap!$C$10:$AH$10,0),FALSE)</f>
        <v>0</v>
      </c>
      <c r="Z144" s="238">
        <f t="shared" ca="1" si="34"/>
        <v>0</v>
      </c>
      <c r="AB144" s="207" t="e">
        <f t="shared" ca="1" si="35"/>
        <v>#DIV/0!</v>
      </c>
    </row>
    <row r="145" spans="1:28" ht="15">
      <c r="A145" s="322">
        <f t="shared" si="32"/>
        <v>0</v>
      </c>
      <c r="B145" s="310">
        <f t="shared" si="33"/>
        <v>9999</v>
      </c>
      <c r="C145" s="318" t="s">
        <v>511</v>
      </c>
      <c r="D145" t="s">
        <v>856</v>
      </c>
      <c r="E145" s="302">
        <f ca="1">VLOOKUP($C145,$D$84:$X$101,E$82,FALSE)*$D$132*$A145/8760/1000*VLOOKUP($D145,MMap!$C$10:$AE$93,MATCH("Control Type Weight",MMap!$C$10:$AH$10,0),FALSE)</f>
        <v>0</v>
      </c>
      <c r="F145" s="302">
        <f ca="1">VLOOKUP($C145,$D$84:$X$101,F$82,FALSE)*$D$132*$A145/8760/1000*VLOOKUP($D145,MMap!$C$10:$AE$93,MATCH("Control Type Weight",MMap!$C$10:$AH$10,0),FALSE)</f>
        <v>0</v>
      </c>
      <c r="G145" s="302">
        <f ca="1">VLOOKUP($C145,$D$84:$X$101,G$82,FALSE)*$D$132*$A145/8760/1000*VLOOKUP($D145,MMap!$C$10:$AE$93,MATCH("Control Type Weight",MMap!$C$10:$AH$10,0),FALSE)</f>
        <v>0</v>
      </c>
      <c r="H145" s="302">
        <f ca="1">VLOOKUP($C145,$D$84:$X$101,H$82,FALSE)*$D$132*$A145/8760/1000*VLOOKUP($D145,MMap!$C$10:$AE$93,MATCH("Control Type Weight",MMap!$C$10:$AH$10,0),FALSE)</f>
        <v>0</v>
      </c>
      <c r="I145" s="302">
        <f ca="1">VLOOKUP($C145,$D$84:$X$101,I$82,FALSE)*$D$132*$A145/8760/1000*VLOOKUP($D145,MMap!$C$10:$AE$93,MATCH("Control Type Weight",MMap!$C$10:$AH$10,0),FALSE)</f>
        <v>0</v>
      </c>
      <c r="J145" s="302">
        <f ca="1">VLOOKUP($C145,$D$84:$X$101,J$82,FALSE)*$D$132*$A145/8760/1000*VLOOKUP($D145,MMap!$C$10:$AE$93,MATCH("Control Type Weight",MMap!$C$10:$AH$10,0),FALSE)</f>
        <v>0</v>
      </c>
      <c r="K145" s="302">
        <f ca="1">VLOOKUP($C145,$D$84:$X$101,K$82,FALSE)*$D$132*$A145/8760/1000*VLOOKUP($D145,MMap!$C$10:$AE$93,MATCH("Control Type Weight",MMap!$C$10:$AH$10,0),FALSE)</f>
        <v>0</v>
      </c>
      <c r="L145" s="302">
        <f ca="1">VLOOKUP($C145,$D$84:$X$101,L$82,FALSE)*$D$132*$A145/8760/1000*VLOOKUP($D145,MMap!$C$10:$AE$93,MATCH("Control Type Weight",MMap!$C$10:$AH$10,0),FALSE)</f>
        <v>0</v>
      </c>
      <c r="M145" s="302">
        <f ca="1">VLOOKUP($C145,$D$84:$X$101,M$82,FALSE)*$D$132*$A145/8760/1000*VLOOKUP($D145,MMap!$C$10:$AE$93,MATCH("Control Type Weight",MMap!$C$10:$AH$10,0),FALSE)</f>
        <v>0</v>
      </c>
      <c r="N145" s="302">
        <f ca="1">VLOOKUP($C145,$D$84:$X$101,N$82,FALSE)*$D$132*$A145/8760/1000*VLOOKUP($D145,MMap!$C$10:$AE$93,MATCH("Control Type Weight",MMap!$C$10:$AH$10,0),FALSE)</f>
        <v>0</v>
      </c>
      <c r="O145" s="302">
        <f ca="1">VLOOKUP($C145,$D$84:$X$101,O$82,FALSE)*$D$132*$A145/8760/1000*VLOOKUP($D145,MMap!$C$10:$AE$93,MATCH("Control Type Weight",MMap!$C$10:$AH$10,0),FALSE)</f>
        <v>0</v>
      </c>
      <c r="P145" s="302">
        <f ca="1">VLOOKUP($C145,$D$84:$X$101,P$82,FALSE)*$D$132*$A145/8760/1000*VLOOKUP($D145,MMap!$C$10:$AE$93,MATCH("Control Type Weight",MMap!$C$10:$AH$10,0),FALSE)</f>
        <v>0</v>
      </c>
      <c r="Q145" s="302">
        <f ca="1">VLOOKUP($C145,$D$84:$X$101,Q$82,FALSE)*$D$132*$A145/8760/1000*VLOOKUP($D145,MMap!$C$10:$AE$93,MATCH("Control Type Weight",MMap!$C$10:$AH$10,0),FALSE)</f>
        <v>0</v>
      </c>
      <c r="R145" s="302">
        <f ca="1">VLOOKUP($C145,$D$84:$X$101,R$82,FALSE)*$D$132*$A145/8760/1000*VLOOKUP($D145,MMap!$C$10:$AE$93,MATCH("Control Type Weight",MMap!$C$10:$AH$10,0),FALSE)</f>
        <v>0</v>
      </c>
      <c r="S145" s="302">
        <f ca="1">VLOOKUP($C145,$D$84:$X$101,S$82,FALSE)*$D$132*$A145/8760/1000*VLOOKUP($D145,MMap!$C$10:$AE$93,MATCH("Control Type Weight",MMap!$C$10:$AH$10,0),FALSE)</f>
        <v>0</v>
      </c>
      <c r="T145" s="302">
        <f ca="1">VLOOKUP($C145,$D$84:$X$101,T$82,FALSE)*$D$132*$A145/8760/1000*VLOOKUP($D145,MMap!$C$10:$AE$93,MATCH("Control Type Weight",MMap!$C$10:$AH$10,0),FALSE)</f>
        <v>0</v>
      </c>
      <c r="U145" s="302">
        <f ca="1">VLOOKUP($C145,$D$84:$X$101,U$82,FALSE)*$D$132*$A145/8760/1000*VLOOKUP($D145,MMap!$C$10:$AE$93,MATCH("Control Type Weight",MMap!$C$10:$AH$10,0),FALSE)</f>
        <v>0</v>
      </c>
      <c r="V145" s="302">
        <f ca="1">VLOOKUP($C145,$D$84:$X$101,V$82,FALSE)*$D$132*$A145/8760/1000*VLOOKUP($D145,MMap!$C$10:$AE$93,MATCH("Control Type Weight",MMap!$C$10:$AH$10,0),FALSE)</f>
        <v>0</v>
      </c>
      <c r="W145" s="302">
        <f ca="1">VLOOKUP($C145,$D$84:$X$101,W$82,FALSE)*$D$132*$A145/8760/1000*VLOOKUP($D145,MMap!$C$10:$AE$93,MATCH("Control Type Weight",MMap!$C$10:$AH$10,0),FALSE)</f>
        <v>0</v>
      </c>
      <c r="X145" s="302">
        <f ca="1">VLOOKUP($C145,$D$84:$X$101,X$82,FALSE)*$D$132*$A145/8760/1000*VLOOKUP($D145,MMap!$C$10:$AE$93,MATCH("Control Type Weight",MMap!$C$10:$AH$10,0),FALSE)</f>
        <v>0</v>
      </c>
      <c r="Y145" s="335">
        <f>((VLOOKUP($C145,$D$36:$Z$53,$X$107+2,FALSE)+VLOOKUP($C145,$D$60:$Z$77,$X$107+2,FALSE))*$A145*$D$132/8760/1000)*VLOOKUP($D145,MMap!$C$10:$AE$93,MATCH("Control Type Weight",MMap!$C$10:$AH$10,0),FALSE)</f>
        <v>0</v>
      </c>
      <c r="Z145" s="238">
        <f t="shared" ca="1" si="34"/>
        <v>0</v>
      </c>
      <c r="AB145" s="207" t="e">
        <f t="shared" ca="1" si="35"/>
        <v>#DIV/0!</v>
      </c>
    </row>
    <row r="146" spans="1:28" ht="15">
      <c r="A146" s="322">
        <f t="shared" si="32"/>
        <v>0</v>
      </c>
      <c r="B146" s="310">
        <f t="shared" si="33"/>
        <v>9999</v>
      </c>
      <c r="C146" s="317" t="s">
        <v>293</v>
      </c>
      <c r="D146" t="s">
        <v>857</v>
      </c>
      <c r="E146" s="302">
        <f ca="1">VLOOKUP($C146,$D$84:$X$101,E$82,FALSE)*$D$132*$A146/8760/1000*VLOOKUP($D146,MMap!$C$10:$AE$93,MATCH("Control Type Weight",MMap!$C$10:$AH$10,0),FALSE)</f>
        <v>0</v>
      </c>
      <c r="F146" s="302">
        <f ca="1">VLOOKUP($C146,$D$84:$X$101,F$82,FALSE)*$D$132*$A146/8760/1000*VLOOKUP($D146,MMap!$C$10:$AE$93,MATCH("Control Type Weight",MMap!$C$10:$AH$10,0),FALSE)</f>
        <v>0</v>
      </c>
      <c r="G146" s="302">
        <f ca="1">VLOOKUP($C146,$D$84:$X$101,G$82,FALSE)*$D$132*$A146/8760/1000*VLOOKUP($D146,MMap!$C$10:$AE$93,MATCH("Control Type Weight",MMap!$C$10:$AH$10,0),FALSE)</f>
        <v>0</v>
      </c>
      <c r="H146" s="302">
        <f ca="1">VLOOKUP($C146,$D$84:$X$101,H$82,FALSE)*$D$132*$A146/8760/1000*VLOOKUP($D146,MMap!$C$10:$AE$93,MATCH("Control Type Weight",MMap!$C$10:$AH$10,0),FALSE)</f>
        <v>0</v>
      </c>
      <c r="I146" s="302">
        <f ca="1">VLOOKUP($C146,$D$84:$X$101,I$82,FALSE)*$D$132*$A146/8760/1000*VLOOKUP($D146,MMap!$C$10:$AE$93,MATCH("Control Type Weight",MMap!$C$10:$AH$10,0),FALSE)</f>
        <v>0</v>
      </c>
      <c r="J146" s="302">
        <f ca="1">VLOOKUP($C146,$D$84:$X$101,J$82,FALSE)*$D$132*$A146/8760/1000*VLOOKUP($D146,MMap!$C$10:$AE$93,MATCH("Control Type Weight",MMap!$C$10:$AH$10,0),FALSE)</f>
        <v>0</v>
      </c>
      <c r="K146" s="302">
        <f ca="1">VLOOKUP($C146,$D$84:$X$101,K$82,FALSE)*$D$132*$A146/8760/1000*VLOOKUP($D146,MMap!$C$10:$AE$93,MATCH("Control Type Weight",MMap!$C$10:$AH$10,0),FALSE)</f>
        <v>0</v>
      </c>
      <c r="L146" s="302">
        <f ca="1">VLOOKUP($C146,$D$84:$X$101,L$82,FALSE)*$D$132*$A146/8760/1000*VLOOKUP($D146,MMap!$C$10:$AE$93,MATCH("Control Type Weight",MMap!$C$10:$AH$10,0),FALSE)</f>
        <v>0</v>
      </c>
      <c r="M146" s="302">
        <f ca="1">VLOOKUP($C146,$D$84:$X$101,M$82,FALSE)*$D$132*$A146/8760/1000*VLOOKUP($D146,MMap!$C$10:$AE$93,MATCH("Control Type Weight",MMap!$C$10:$AH$10,0),FALSE)</f>
        <v>0</v>
      </c>
      <c r="N146" s="302">
        <f ca="1">VLOOKUP($C146,$D$84:$X$101,N$82,FALSE)*$D$132*$A146/8760/1000*VLOOKUP($D146,MMap!$C$10:$AE$93,MATCH("Control Type Weight",MMap!$C$10:$AH$10,0),FALSE)</f>
        <v>0</v>
      </c>
      <c r="O146" s="302">
        <f ca="1">VLOOKUP($C146,$D$84:$X$101,O$82,FALSE)*$D$132*$A146/8760/1000*VLOOKUP($D146,MMap!$C$10:$AE$93,MATCH("Control Type Weight",MMap!$C$10:$AH$10,0),FALSE)</f>
        <v>0</v>
      </c>
      <c r="P146" s="302">
        <f ca="1">VLOOKUP($C146,$D$84:$X$101,P$82,FALSE)*$D$132*$A146/8760/1000*VLOOKUP($D146,MMap!$C$10:$AE$93,MATCH("Control Type Weight",MMap!$C$10:$AH$10,0),FALSE)</f>
        <v>0</v>
      </c>
      <c r="Q146" s="302">
        <f ca="1">VLOOKUP($C146,$D$84:$X$101,Q$82,FALSE)*$D$132*$A146/8760/1000*VLOOKUP($D146,MMap!$C$10:$AE$93,MATCH("Control Type Weight",MMap!$C$10:$AH$10,0),FALSE)</f>
        <v>0</v>
      </c>
      <c r="R146" s="302">
        <f ca="1">VLOOKUP($C146,$D$84:$X$101,R$82,FALSE)*$D$132*$A146/8760/1000*VLOOKUP($D146,MMap!$C$10:$AE$93,MATCH("Control Type Weight",MMap!$C$10:$AH$10,0),FALSE)</f>
        <v>0</v>
      </c>
      <c r="S146" s="302">
        <f ca="1">VLOOKUP($C146,$D$84:$X$101,S$82,FALSE)*$D$132*$A146/8760/1000*VLOOKUP($D146,MMap!$C$10:$AE$93,MATCH("Control Type Weight",MMap!$C$10:$AH$10,0),FALSE)</f>
        <v>0</v>
      </c>
      <c r="T146" s="302">
        <f ca="1">VLOOKUP($C146,$D$84:$X$101,T$82,FALSE)*$D$132*$A146/8760/1000*VLOOKUP($D146,MMap!$C$10:$AE$93,MATCH("Control Type Weight",MMap!$C$10:$AH$10,0),FALSE)</f>
        <v>0</v>
      </c>
      <c r="U146" s="302">
        <f ca="1">VLOOKUP($C146,$D$84:$X$101,U$82,FALSE)*$D$132*$A146/8760/1000*VLOOKUP($D146,MMap!$C$10:$AE$93,MATCH("Control Type Weight",MMap!$C$10:$AH$10,0),FALSE)</f>
        <v>0</v>
      </c>
      <c r="V146" s="302">
        <f ca="1">VLOOKUP($C146,$D$84:$X$101,V$82,FALSE)*$D$132*$A146/8760/1000*VLOOKUP($D146,MMap!$C$10:$AE$93,MATCH("Control Type Weight",MMap!$C$10:$AH$10,0),FALSE)</f>
        <v>0</v>
      </c>
      <c r="W146" s="302">
        <f ca="1">VLOOKUP($C146,$D$84:$X$101,W$82,FALSE)*$D$132*$A146/8760/1000*VLOOKUP($D146,MMap!$C$10:$AE$93,MATCH("Control Type Weight",MMap!$C$10:$AH$10,0),FALSE)</f>
        <v>0</v>
      </c>
      <c r="X146" s="302">
        <f ca="1">VLOOKUP($C146,$D$84:$X$101,X$82,FALSE)*$D$132*$A146/8760/1000*VLOOKUP($D146,MMap!$C$10:$AE$93,MATCH("Control Type Weight",MMap!$C$10:$AH$10,0),FALSE)</f>
        <v>0</v>
      </c>
      <c r="Y146" s="335">
        <f>((VLOOKUP($C146,$D$36:$Z$53,$X$107+2,FALSE)+VLOOKUP($C146,$D$60:$Z$77,$X$107+2,FALSE))*$A146*$D$132/8760/1000)*VLOOKUP($D146,MMap!$C$10:$AE$93,MATCH("Control Type Weight",MMap!$C$10:$AH$10,0),FALSE)</f>
        <v>0</v>
      </c>
      <c r="Z146" s="238">
        <f t="shared" ca="1" si="34"/>
        <v>0</v>
      </c>
      <c r="AB146" s="207" t="e">
        <f t="shared" ca="1" si="35"/>
        <v>#DIV/0!</v>
      </c>
    </row>
    <row r="147" spans="1:28" ht="15">
      <c r="A147" s="322">
        <f t="shared" si="32"/>
        <v>0</v>
      </c>
      <c r="B147" s="310">
        <f t="shared" si="33"/>
        <v>9999</v>
      </c>
      <c r="C147" s="317" t="s">
        <v>289</v>
      </c>
      <c r="D147" t="s">
        <v>858</v>
      </c>
      <c r="E147" s="302">
        <f ca="1">VLOOKUP($C147,$D$84:$X$101,E$82,FALSE)*$D$132*$A147/8760/1000*VLOOKUP($D147,MMap!$C$10:$AE$93,MATCH("Control Type Weight",MMap!$C$10:$AH$10,0),FALSE)</f>
        <v>0</v>
      </c>
      <c r="F147" s="302">
        <f ca="1">VLOOKUP($C147,$D$84:$X$101,F$82,FALSE)*$D$132*$A147/8760/1000*VLOOKUP($D147,MMap!$C$10:$AE$93,MATCH("Control Type Weight",MMap!$C$10:$AH$10,0),FALSE)</f>
        <v>0</v>
      </c>
      <c r="G147" s="302">
        <f ca="1">VLOOKUP($C147,$D$84:$X$101,G$82,FALSE)*$D$132*$A147/8760/1000*VLOOKUP($D147,MMap!$C$10:$AE$93,MATCH("Control Type Weight",MMap!$C$10:$AH$10,0),FALSE)</f>
        <v>0</v>
      </c>
      <c r="H147" s="302">
        <f ca="1">VLOOKUP($C147,$D$84:$X$101,H$82,FALSE)*$D$132*$A147/8760/1000*VLOOKUP($D147,MMap!$C$10:$AE$93,MATCH("Control Type Weight",MMap!$C$10:$AH$10,0),FALSE)</f>
        <v>0</v>
      </c>
      <c r="I147" s="302">
        <f ca="1">VLOOKUP($C147,$D$84:$X$101,I$82,FALSE)*$D$132*$A147/8760/1000*VLOOKUP($D147,MMap!$C$10:$AE$93,MATCH("Control Type Weight",MMap!$C$10:$AH$10,0),FALSE)</f>
        <v>0</v>
      </c>
      <c r="J147" s="302">
        <f ca="1">VLOOKUP($C147,$D$84:$X$101,J$82,FALSE)*$D$132*$A147/8760/1000*VLOOKUP($D147,MMap!$C$10:$AE$93,MATCH("Control Type Weight",MMap!$C$10:$AH$10,0),FALSE)</f>
        <v>0</v>
      </c>
      <c r="K147" s="302">
        <f ca="1">VLOOKUP($C147,$D$84:$X$101,K$82,FALSE)*$D$132*$A147/8760/1000*VLOOKUP($D147,MMap!$C$10:$AE$93,MATCH("Control Type Weight",MMap!$C$10:$AH$10,0),FALSE)</f>
        <v>0</v>
      </c>
      <c r="L147" s="302">
        <f ca="1">VLOOKUP($C147,$D$84:$X$101,L$82,FALSE)*$D$132*$A147/8760/1000*VLOOKUP($D147,MMap!$C$10:$AE$93,MATCH("Control Type Weight",MMap!$C$10:$AH$10,0),FALSE)</f>
        <v>0</v>
      </c>
      <c r="M147" s="302">
        <f ca="1">VLOOKUP($C147,$D$84:$X$101,M$82,FALSE)*$D$132*$A147/8760/1000*VLOOKUP($D147,MMap!$C$10:$AE$93,MATCH("Control Type Weight",MMap!$C$10:$AH$10,0),FALSE)</f>
        <v>0</v>
      </c>
      <c r="N147" s="302">
        <f ca="1">VLOOKUP($C147,$D$84:$X$101,N$82,FALSE)*$D$132*$A147/8760/1000*VLOOKUP($D147,MMap!$C$10:$AE$93,MATCH("Control Type Weight",MMap!$C$10:$AH$10,0),FALSE)</f>
        <v>0</v>
      </c>
      <c r="O147" s="302">
        <f ca="1">VLOOKUP($C147,$D$84:$X$101,O$82,FALSE)*$D$132*$A147/8760/1000*VLOOKUP($D147,MMap!$C$10:$AE$93,MATCH("Control Type Weight",MMap!$C$10:$AH$10,0),FALSE)</f>
        <v>0</v>
      </c>
      <c r="P147" s="302">
        <f ca="1">VLOOKUP($C147,$D$84:$X$101,P$82,FALSE)*$D$132*$A147/8760/1000*VLOOKUP($D147,MMap!$C$10:$AE$93,MATCH("Control Type Weight",MMap!$C$10:$AH$10,0),FALSE)</f>
        <v>0</v>
      </c>
      <c r="Q147" s="302">
        <f ca="1">VLOOKUP($C147,$D$84:$X$101,Q$82,FALSE)*$D$132*$A147/8760/1000*VLOOKUP($D147,MMap!$C$10:$AE$93,MATCH("Control Type Weight",MMap!$C$10:$AH$10,0),FALSE)</f>
        <v>0</v>
      </c>
      <c r="R147" s="302">
        <f ca="1">VLOOKUP($C147,$D$84:$X$101,R$82,FALSE)*$D$132*$A147/8760/1000*VLOOKUP($D147,MMap!$C$10:$AE$93,MATCH("Control Type Weight",MMap!$C$10:$AH$10,0),FALSE)</f>
        <v>0</v>
      </c>
      <c r="S147" s="302">
        <f ca="1">VLOOKUP($C147,$D$84:$X$101,S$82,FALSE)*$D$132*$A147/8760/1000*VLOOKUP($D147,MMap!$C$10:$AE$93,MATCH("Control Type Weight",MMap!$C$10:$AH$10,0),FALSE)</f>
        <v>0</v>
      </c>
      <c r="T147" s="302">
        <f ca="1">VLOOKUP($C147,$D$84:$X$101,T$82,FALSE)*$D$132*$A147/8760/1000*VLOOKUP($D147,MMap!$C$10:$AE$93,MATCH("Control Type Weight",MMap!$C$10:$AH$10,0),FALSE)</f>
        <v>0</v>
      </c>
      <c r="U147" s="302">
        <f ca="1">VLOOKUP($C147,$D$84:$X$101,U$82,FALSE)*$D$132*$A147/8760/1000*VLOOKUP($D147,MMap!$C$10:$AE$93,MATCH("Control Type Weight",MMap!$C$10:$AH$10,0),FALSE)</f>
        <v>0</v>
      </c>
      <c r="V147" s="302">
        <f ca="1">VLOOKUP($C147,$D$84:$X$101,V$82,FALSE)*$D$132*$A147/8760/1000*VLOOKUP($D147,MMap!$C$10:$AE$93,MATCH("Control Type Weight",MMap!$C$10:$AH$10,0),FALSE)</f>
        <v>0</v>
      </c>
      <c r="W147" s="302">
        <f ca="1">VLOOKUP($C147,$D$84:$X$101,W$82,FALSE)*$D$132*$A147/8760/1000*VLOOKUP($D147,MMap!$C$10:$AE$93,MATCH("Control Type Weight",MMap!$C$10:$AH$10,0),FALSE)</f>
        <v>0</v>
      </c>
      <c r="X147" s="302">
        <f ca="1">VLOOKUP($C147,$D$84:$X$101,X$82,FALSE)*$D$132*$A147/8760/1000*VLOOKUP($D147,MMap!$C$10:$AE$93,MATCH("Control Type Weight",MMap!$C$10:$AH$10,0),FALSE)</f>
        <v>0</v>
      </c>
      <c r="Y147" s="335">
        <f>((VLOOKUP($C147,$D$36:$Z$53,$X$107+2,FALSE)+VLOOKUP($C147,$D$60:$Z$77,$X$107+2,FALSE))*$A147*$D$132/8760/1000)*VLOOKUP($D147,MMap!$C$10:$AE$93,MATCH("Control Type Weight",MMap!$C$10:$AH$10,0),FALSE)</f>
        <v>0</v>
      </c>
      <c r="Z147" s="238">
        <f t="shared" ca="1" si="34"/>
        <v>0</v>
      </c>
      <c r="AB147" s="207" t="e">
        <f t="shared" ca="1" si="35"/>
        <v>#DIV/0!</v>
      </c>
    </row>
    <row r="148" spans="1:28" ht="15">
      <c r="A148" s="322">
        <f t="shared" si="32"/>
        <v>0</v>
      </c>
      <c r="B148" s="310">
        <f t="shared" si="33"/>
        <v>9999</v>
      </c>
      <c r="C148" s="318" t="s">
        <v>512</v>
      </c>
      <c r="D148" t="s">
        <v>859</v>
      </c>
      <c r="E148" s="302">
        <f ca="1">VLOOKUP($C148,$D$84:$X$101,E$82,FALSE)*$D$132*$A148/8760/1000*VLOOKUP($D148,MMap!$C$10:$AE$93,MATCH("Control Type Weight",MMap!$C$10:$AH$10,0),FALSE)</f>
        <v>0</v>
      </c>
      <c r="F148" s="302">
        <f ca="1">VLOOKUP($C148,$D$84:$X$101,F$82,FALSE)*$D$132*$A148/8760/1000*VLOOKUP($D148,MMap!$C$10:$AE$93,MATCH("Control Type Weight",MMap!$C$10:$AH$10,0),FALSE)</f>
        <v>0</v>
      </c>
      <c r="G148" s="302">
        <f ca="1">VLOOKUP($C148,$D$84:$X$101,G$82,FALSE)*$D$132*$A148/8760/1000*VLOOKUP($D148,MMap!$C$10:$AE$93,MATCH("Control Type Weight",MMap!$C$10:$AH$10,0),FALSE)</f>
        <v>0</v>
      </c>
      <c r="H148" s="302">
        <f ca="1">VLOOKUP($C148,$D$84:$X$101,H$82,FALSE)*$D$132*$A148/8760/1000*VLOOKUP($D148,MMap!$C$10:$AE$93,MATCH("Control Type Weight",MMap!$C$10:$AH$10,0),FALSE)</f>
        <v>0</v>
      </c>
      <c r="I148" s="302">
        <f ca="1">VLOOKUP($C148,$D$84:$X$101,I$82,FALSE)*$D$132*$A148/8760/1000*VLOOKUP($D148,MMap!$C$10:$AE$93,MATCH("Control Type Weight",MMap!$C$10:$AH$10,0),FALSE)</f>
        <v>0</v>
      </c>
      <c r="J148" s="302">
        <f ca="1">VLOOKUP($C148,$D$84:$X$101,J$82,FALSE)*$D$132*$A148/8760/1000*VLOOKUP($D148,MMap!$C$10:$AE$93,MATCH("Control Type Weight",MMap!$C$10:$AH$10,0),FALSE)</f>
        <v>0</v>
      </c>
      <c r="K148" s="302">
        <f ca="1">VLOOKUP($C148,$D$84:$X$101,K$82,FALSE)*$D$132*$A148/8760/1000*VLOOKUP($D148,MMap!$C$10:$AE$93,MATCH("Control Type Weight",MMap!$C$10:$AH$10,0),FALSE)</f>
        <v>0</v>
      </c>
      <c r="L148" s="302">
        <f ca="1">VLOOKUP($C148,$D$84:$X$101,L$82,FALSE)*$D$132*$A148/8760/1000*VLOOKUP($D148,MMap!$C$10:$AE$93,MATCH("Control Type Weight",MMap!$C$10:$AH$10,0),FALSE)</f>
        <v>0</v>
      </c>
      <c r="M148" s="302">
        <f ca="1">VLOOKUP($C148,$D$84:$X$101,M$82,FALSE)*$D$132*$A148/8760/1000*VLOOKUP($D148,MMap!$C$10:$AE$93,MATCH("Control Type Weight",MMap!$C$10:$AH$10,0),FALSE)</f>
        <v>0</v>
      </c>
      <c r="N148" s="302">
        <f ca="1">VLOOKUP($C148,$D$84:$X$101,N$82,FALSE)*$D$132*$A148/8760/1000*VLOOKUP($D148,MMap!$C$10:$AE$93,MATCH("Control Type Weight",MMap!$C$10:$AH$10,0),FALSE)</f>
        <v>0</v>
      </c>
      <c r="O148" s="302">
        <f ca="1">VLOOKUP($C148,$D$84:$X$101,O$82,FALSE)*$D$132*$A148/8760/1000*VLOOKUP($D148,MMap!$C$10:$AE$93,MATCH("Control Type Weight",MMap!$C$10:$AH$10,0),FALSE)</f>
        <v>0</v>
      </c>
      <c r="P148" s="302">
        <f ca="1">VLOOKUP($C148,$D$84:$X$101,P$82,FALSE)*$D$132*$A148/8760/1000*VLOOKUP($D148,MMap!$C$10:$AE$93,MATCH("Control Type Weight",MMap!$C$10:$AH$10,0),FALSE)</f>
        <v>0</v>
      </c>
      <c r="Q148" s="302">
        <f ca="1">VLOOKUP($C148,$D$84:$X$101,Q$82,FALSE)*$D$132*$A148/8760/1000*VLOOKUP($D148,MMap!$C$10:$AE$93,MATCH("Control Type Weight",MMap!$C$10:$AH$10,0),FALSE)</f>
        <v>0</v>
      </c>
      <c r="R148" s="302">
        <f ca="1">VLOOKUP($C148,$D$84:$X$101,R$82,FALSE)*$D$132*$A148/8760/1000*VLOOKUP($D148,MMap!$C$10:$AE$93,MATCH("Control Type Weight",MMap!$C$10:$AH$10,0),FALSE)</f>
        <v>0</v>
      </c>
      <c r="S148" s="302">
        <f ca="1">VLOOKUP($C148,$D$84:$X$101,S$82,FALSE)*$D$132*$A148/8760/1000*VLOOKUP($D148,MMap!$C$10:$AE$93,MATCH("Control Type Weight",MMap!$C$10:$AH$10,0),FALSE)</f>
        <v>0</v>
      </c>
      <c r="T148" s="302">
        <f ca="1">VLOOKUP($C148,$D$84:$X$101,T$82,FALSE)*$D$132*$A148/8760/1000*VLOOKUP($D148,MMap!$C$10:$AE$93,MATCH("Control Type Weight",MMap!$C$10:$AH$10,0),FALSE)</f>
        <v>0</v>
      </c>
      <c r="U148" s="302">
        <f ca="1">VLOOKUP($C148,$D$84:$X$101,U$82,FALSE)*$D$132*$A148/8760/1000*VLOOKUP($D148,MMap!$C$10:$AE$93,MATCH("Control Type Weight",MMap!$C$10:$AH$10,0),FALSE)</f>
        <v>0</v>
      </c>
      <c r="V148" s="302">
        <f ca="1">VLOOKUP($C148,$D$84:$X$101,V$82,FALSE)*$D$132*$A148/8760/1000*VLOOKUP($D148,MMap!$C$10:$AE$93,MATCH("Control Type Weight",MMap!$C$10:$AH$10,0),FALSE)</f>
        <v>0</v>
      </c>
      <c r="W148" s="302">
        <f ca="1">VLOOKUP($C148,$D$84:$X$101,W$82,FALSE)*$D$132*$A148/8760/1000*VLOOKUP($D148,MMap!$C$10:$AE$93,MATCH("Control Type Weight",MMap!$C$10:$AH$10,0),FALSE)</f>
        <v>0</v>
      </c>
      <c r="X148" s="302">
        <f ca="1">VLOOKUP($C148,$D$84:$X$101,X$82,FALSE)*$D$132*$A148/8760/1000*VLOOKUP($D148,MMap!$C$10:$AE$93,MATCH("Control Type Weight",MMap!$C$10:$AH$10,0),FALSE)</f>
        <v>0</v>
      </c>
      <c r="Y148" s="335">
        <f>((VLOOKUP($C148,$D$36:$Z$53,$X$107+2,FALSE)+VLOOKUP($C148,$D$60:$Z$77,$X$107+2,FALSE))*$A148*$D$132/8760/1000)*VLOOKUP($D148,MMap!$C$10:$AE$93,MATCH("Control Type Weight",MMap!$C$10:$AH$10,0),FALSE)</f>
        <v>0</v>
      </c>
      <c r="Z148" s="238">
        <f t="shared" ca="1" si="34"/>
        <v>0</v>
      </c>
      <c r="AB148" s="207" t="e">
        <f t="shared" ca="1" si="35"/>
        <v>#DIV/0!</v>
      </c>
    </row>
    <row r="149" spans="1:28" ht="15">
      <c r="A149" s="322">
        <f t="shared" si="32"/>
        <v>0</v>
      </c>
      <c r="B149" s="310">
        <f t="shared" si="33"/>
        <v>9999</v>
      </c>
      <c r="C149" s="318" t="s">
        <v>292</v>
      </c>
      <c r="D149" t="s">
        <v>860</v>
      </c>
      <c r="E149" s="302">
        <f ca="1">VLOOKUP($C149,$D$84:$X$101,E$82,FALSE)*$D$132*$A149/8760/1000*VLOOKUP($D149,MMap!$C$10:$AE$93,MATCH("Control Type Weight",MMap!$C$10:$AH$10,0),FALSE)</f>
        <v>0</v>
      </c>
      <c r="F149" s="302">
        <f ca="1">VLOOKUP($C149,$D$84:$X$101,F$82,FALSE)*$D$132*$A149/8760/1000*VLOOKUP($D149,MMap!$C$10:$AE$93,MATCH("Control Type Weight",MMap!$C$10:$AH$10,0),FALSE)</f>
        <v>0</v>
      </c>
      <c r="G149" s="302">
        <f ca="1">VLOOKUP($C149,$D$84:$X$101,G$82,FALSE)*$D$132*$A149/8760/1000*VLOOKUP($D149,MMap!$C$10:$AE$93,MATCH("Control Type Weight",MMap!$C$10:$AH$10,0),FALSE)</f>
        <v>0</v>
      </c>
      <c r="H149" s="302">
        <f ca="1">VLOOKUP($C149,$D$84:$X$101,H$82,FALSE)*$D$132*$A149/8760/1000*VLOOKUP($D149,MMap!$C$10:$AE$93,MATCH("Control Type Weight",MMap!$C$10:$AH$10,0),FALSE)</f>
        <v>0</v>
      </c>
      <c r="I149" s="302">
        <f ca="1">VLOOKUP($C149,$D$84:$X$101,I$82,FALSE)*$D$132*$A149/8760/1000*VLOOKUP($D149,MMap!$C$10:$AE$93,MATCH("Control Type Weight",MMap!$C$10:$AH$10,0),FALSE)</f>
        <v>0</v>
      </c>
      <c r="J149" s="302">
        <f ca="1">VLOOKUP($C149,$D$84:$X$101,J$82,FALSE)*$D$132*$A149/8760/1000*VLOOKUP($D149,MMap!$C$10:$AE$93,MATCH("Control Type Weight",MMap!$C$10:$AH$10,0),FALSE)</f>
        <v>0</v>
      </c>
      <c r="K149" s="302">
        <f ca="1">VLOOKUP($C149,$D$84:$X$101,K$82,FALSE)*$D$132*$A149/8760/1000*VLOOKUP($D149,MMap!$C$10:$AE$93,MATCH("Control Type Weight",MMap!$C$10:$AH$10,0),FALSE)</f>
        <v>0</v>
      </c>
      <c r="L149" s="302">
        <f ca="1">VLOOKUP($C149,$D$84:$X$101,L$82,FALSE)*$D$132*$A149/8760/1000*VLOOKUP($D149,MMap!$C$10:$AE$93,MATCH("Control Type Weight",MMap!$C$10:$AH$10,0),FALSE)</f>
        <v>0</v>
      </c>
      <c r="M149" s="302">
        <f ca="1">VLOOKUP($C149,$D$84:$X$101,M$82,FALSE)*$D$132*$A149/8760/1000*VLOOKUP($D149,MMap!$C$10:$AE$93,MATCH("Control Type Weight",MMap!$C$10:$AH$10,0),FALSE)</f>
        <v>0</v>
      </c>
      <c r="N149" s="302">
        <f ca="1">VLOOKUP($C149,$D$84:$X$101,N$82,FALSE)*$D$132*$A149/8760/1000*VLOOKUP($D149,MMap!$C$10:$AE$93,MATCH("Control Type Weight",MMap!$C$10:$AH$10,0),FALSE)</f>
        <v>0</v>
      </c>
      <c r="O149" s="302">
        <f ca="1">VLOOKUP($C149,$D$84:$X$101,O$82,FALSE)*$D$132*$A149/8760/1000*VLOOKUP($D149,MMap!$C$10:$AE$93,MATCH("Control Type Weight",MMap!$C$10:$AH$10,0),FALSE)</f>
        <v>0</v>
      </c>
      <c r="P149" s="302">
        <f ca="1">VLOOKUP($C149,$D$84:$X$101,P$82,FALSE)*$D$132*$A149/8760/1000*VLOOKUP($D149,MMap!$C$10:$AE$93,MATCH("Control Type Weight",MMap!$C$10:$AH$10,0),FALSE)</f>
        <v>0</v>
      </c>
      <c r="Q149" s="302">
        <f ca="1">VLOOKUP($C149,$D$84:$X$101,Q$82,FALSE)*$D$132*$A149/8760/1000*VLOOKUP($D149,MMap!$C$10:$AE$93,MATCH("Control Type Weight",MMap!$C$10:$AH$10,0),FALSE)</f>
        <v>0</v>
      </c>
      <c r="R149" s="302">
        <f ca="1">VLOOKUP($C149,$D$84:$X$101,R$82,FALSE)*$D$132*$A149/8760/1000*VLOOKUP($D149,MMap!$C$10:$AE$93,MATCH("Control Type Weight",MMap!$C$10:$AH$10,0),FALSE)</f>
        <v>0</v>
      </c>
      <c r="S149" s="302">
        <f ca="1">VLOOKUP($C149,$D$84:$X$101,S$82,FALSE)*$D$132*$A149/8760/1000*VLOOKUP($D149,MMap!$C$10:$AE$93,MATCH("Control Type Weight",MMap!$C$10:$AH$10,0),FALSE)</f>
        <v>0</v>
      </c>
      <c r="T149" s="302">
        <f ca="1">VLOOKUP($C149,$D$84:$X$101,T$82,FALSE)*$D$132*$A149/8760/1000*VLOOKUP($D149,MMap!$C$10:$AE$93,MATCH("Control Type Weight",MMap!$C$10:$AH$10,0),FALSE)</f>
        <v>0</v>
      </c>
      <c r="U149" s="302">
        <f ca="1">VLOOKUP($C149,$D$84:$X$101,U$82,FALSE)*$D$132*$A149/8760/1000*VLOOKUP($D149,MMap!$C$10:$AE$93,MATCH("Control Type Weight",MMap!$C$10:$AH$10,0),FALSE)</f>
        <v>0</v>
      </c>
      <c r="V149" s="302">
        <f ca="1">VLOOKUP($C149,$D$84:$X$101,V$82,FALSE)*$D$132*$A149/8760/1000*VLOOKUP($D149,MMap!$C$10:$AE$93,MATCH("Control Type Weight",MMap!$C$10:$AH$10,0),FALSE)</f>
        <v>0</v>
      </c>
      <c r="W149" s="302">
        <f ca="1">VLOOKUP($C149,$D$84:$X$101,W$82,FALSE)*$D$132*$A149/8760/1000*VLOOKUP($D149,MMap!$C$10:$AE$93,MATCH("Control Type Weight",MMap!$C$10:$AH$10,0),FALSE)</f>
        <v>0</v>
      </c>
      <c r="X149" s="302">
        <f ca="1">VLOOKUP($C149,$D$84:$X$101,X$82,FALSE)*$D$132*$A149/8760/1000*VLOOKUP($D149,MMap!$C$10:$AE$93,MATCH("Control Type Weight",MMap!$C$10:$AH$10,0),FALSE)</f>
        <v>0</v>
      </c>
      <c r="Y149" s="335">
        <f>((VLOOKUP($C149,$D$36:$Z$53,$X$107+2,FALSE)+VLOOKUP($C149,$D$60:$Z$77,$X$107+2,FALSE))*$A149*$D$132/8760/1000)*VLOOKUP($D149,MMap!$C$10:$AE$93,MATCH("Control Type Weight",MMap!$C$10:$AH$10,0),FALSE)</f>
        <v>0</v>
      </c>
      <c r="Z149" s="238">
        <f t="shared" ca="1" si="34"/>
        <v>0</v>
      </c>
      <c r="AB149" s="207" t="e">
        <f t="shared" ca="1" si="35"/>
        <v>#DIV/0!</v>
      </c>
    </row>
    <row r="150" spans="1:28" ht="15">
      <c r="A150" s="322">
        <f t="shared" si="32"/>
        <v>0</v>
      </c>
      <c r="B150" s="310">
        <f t="shared" si="33"/>
        <v>9999</v>
      </c>
      <c r="C150" s="318" t="s">
        <v>287</v>
      </c>
      <c r="D150" t="s">
        <v>861</v>
      </c>
      <c r="E150" s="302">
        <f ca="1">VLOOKUP($C150,$D$84:$X$101,E$82,FALSE)*$D$132*$A150/8760/1000*VLOOKUP($D150,MMap!$C$10:$AE$93,MATCH("Control Type Weight",MMap!$C$10:$AH$10,0),FALSE)</f>
        <v>0</v>
      </c>
      <c r="F150" s="302">
        <f ca="1">VLOOKUP($C150,$D$84:$X$101,F$82,FALSE)*$D$132*$A150/8760/1000*VLOOKUP($D150,MMap!$C$10:$AE$93,MATCH("Control Type Weight",MMap!$C$10:$AH$10,0),FALSE)</f>
        <v>0</v>
      </c>
      <c r="G150" s="302">
        <f ca="1">VLOOKUP($C150,$D$84:$X$101,G$82,FALSE)*$D$132*$A150/8760/1000*VLOOKUP($D150,MMap!$C$10:$AE$93,MATCH("Control Type Weight",MMap!$C$10:$AH$10,0),FALSE)</f>
        <v>0</v>
      </c>
      <c r="H150" s="302">
        <f ca="1">VLOOKUP($C150,$D$84:$X$101,H$82,FALSE)*$D$132*$A150/8760/1000*VLOOKUP($D150,MMap!$C$10:$AE$93,MATCH("Control Type Weight",MMap!$C$10:$AH$10,0),FALSE)</f>
        <v>0</v>
      </c>
      <c r="I150" s="302">
        <f ca="1">VLOOKUP($C150,$D$84:$X$101,I$82,FALSE)*$D$132*$A150/8760/1000*VLOOKUP($D150,MMap!$C$10:$AE$93,MATCH("Control Type Weight",MMap!$C$10:$AH$10,0),FALSE)</f>
        <v>0</v>
      </c>
      <c r="J150" s="302">
        <f ca="1">VLOOKUP($C150,$D$84:$X$101,J$82,FALSE)*$D$132*$A150/8760/1000*VLOOKUP($D150,MMap!$C$10:$AE$93,MATCH("Control Type Weight",MMap!$C$10:$AH$10,0),FALSE)</f>
        <v>0</v>
      </c>
      <c r="K150" s="302">
        <f ca="1">VLOOKUP($C150,$D$84:$X$101,K$82,FALSE)*$D$132*$A150/8760/1000*VLOOKUP($D150,MMap!$C$10:$AE$93,MATCH("Control Type Weight",MMap!$C$10:$AH$10,0),FALSE)</f>
        <v>0</v>
      </c>
      <c r="L150" s="302">
        <f ca="1">VLOOKUP($C150,$D$84:$X$101,L$82,FALSE)*$D$132*$A150/8760/1000*VLOOKUP($D150,MMap!$C$10:$AE$93,MATCH("Control Type Weight",MMap!$C$10:$AH$10,0),FALSE)</f>
        <v>0</v>
      </c>
      <c r="M150" s="302">
        <f ca="1">VLOOKUP($C150,$D$84:$X$101,M$82,FALSE)*$D$132*$A150/8760/1000*VLOOKUP($D150,MMap!$C$10:$AE$93,MATCH("Control Type Weight",MMap!$C$10:$AH$10,0),FALSE)</f>
        <v>0</v>
      </c>
      <c r="N150" s="302">
        <f ca="1">VLOOKUP($C150,$D$84:$X$101,N$82,FALSE)*$D$132*$A150/8760/1000*VLOOKUP($D150,MMap!$C$10:$AE$93,MATCH("Control Type Weight",MMap!$C$10:$AH$10,0),FALSE)</f>
        <v>0</v>
      </c>
      <c r="O150" s="302">
        <f ca="1">VLOOKUP($C150,$D$84:$X$101,O$82,FALSE)*$D$132*$A150/8760/1000*VLOOKUP($D150,MMap!$C$10:$AE$93,MATCH("Control Type Weight",MMap!$C$10:$AH$10,0),FALSE)</f>
        <v>0</v>
      </c>
      <c r="P150" s="302">
        <f ca="1">VLOOKUP($C150,$D$84:$X$101,P$82,FALSE)*$D$132*$A150/8760/1000*VLOOKUP($D150,MMap!$C$10:$AE$93,MATCH("Control Type Weight",MMap!$C$10:$AH$10,0),FALSE)</f>
        <v>0</v>
      </c>
      <c r="Q150" s="302">
        <f ca="1">VLOOKUP($C150,$D$84:$X$101,Q$82,FALSE)*$D$132*$A150/8760/1000*VLOOKUP($D150,MMap!$C$10:$AE$93,MATCH("Control Type Weight",MMap!$C$10:$AH$10,0),FALSE)</f>
        <v>0</v>
      </c>
      <c r="R150" s="302">
        <f ca="1">VLOOKUP($C150,$D$84:$X$101,R$82,FALSE)*$D$132*$A150/8760/1000*VLOOKUP($D150,MMap!$C$10:$AE$93,MATCH("Control Type Weight",MMap!$C$10:$AH$10,0),FALSE)</f>
        <v>0</v>
      </c>
      <c r="S150" s="302">
        <f ca="1">VLOOKUP($C150,$D$84:$X$101,S$82,FALSE)*$D$132*$A150/8760/1000*VLOOKUP($D150,MMap!$C$10:$AE$93,MATCH("Control Type Weight",MMap!$C$10:$AH$10,0),FALSE)</f>
        <v>0</v>
      </c>
      <c r="T150" s="302">
        <f ca="1">VLOOKUP($C150,$D$84:$X$101,T$82,FALSE)*$D$132*$A150/8760/1000*VLOOKUP($D150,MMap!$C$10:$AE$93,MATCH("Control Type Weight",MMap!$C$10:$AH$10,0),FALSE)</f>
        <v>0</v>
      </c>
      <c r="U150" s="302">
        <f ca="1">VLOOKUP($C150,$D$84:$X$101,U$82,FALSE)*$D$132*$A150/8760/1000*VLOOKUP($D150,MMap!$C$10:$AE$93,MATCH("Control Type Weight",MMap!$C$10:$AH$10,0),FALSE)</f>
        <v>0</v>
      </c>
      <c r="V150" s="302">
        <f ca="1">VLOOKUP($C150,$D$84:$X$101,V$82,FALSE)*$D$132*$A150/8760/1000*VLOOKUP($D150,MMap!$C$10:$AE$93,MATCH("Control Type Weight",MMap!$C$10:$AH$10,0),FALSE)</f>
        <v>0</v>
      </c>
      <c r="W150" s="302">
        <f ca="1">VLOOKUP($C150,$D$84:$X$101,W$82,FALSE)*$D$132*$A150/8760/1000*VLOOKUP($D150,MMap!$C$10:$AE$93,MATCH("Control Type Weight",MMap!$C$10:$AH$10,0),FALSE)</f>
        <v>0</v>
      </c>
      <c r="X150" s="302">
        <f ca="1">VLOOKUP($C150,$D$84:$X$101,X$82,FALSE)*$D$132*$A150/8760/1000*VLOOKUP($D150,MMap!$C$10:$AE$93,MATCH("Control Type Weight",MMap!$C$10:$AH$10,0),FALSE)</f>
        <v>0</v>
      </c>
      <c r="Y150" s="335">
        <f>((VLOOKUP($C150,$D$36:$Z$53,$X$107+2,FALSE)+VLOOKUP($C150,$D$60:$Z$77,$X$107+2,FALSE))*$A150*$D$132/8760/1000)*VLOOKUP($D150,MMap!$C$10:$AE$93,MATCH("Control Type Weight",MMap!$C$10:$AH$10,0),FALSE)</f>
        <v>0</v>
      </c>
      <c r="Z150" s="238">
        <f t="shared" ca="1" si="34"/>
        <v>0</v>
      </c>
      <c r="AB150" s="207" t="e">
        <f t="shared" ca="1" si="35"/>
        <v>#DIV/0!</v>
      </c>
    </row>
    <row r="151" spans="1:28" ht="15">
      <c r="A151" s="322">
        <f t="shared" si="32"/>
        <v>429.58848994733006</v>
      </c>
      <c r="B151" s="310">
        <f t="shared" si="33"/>
        <v>89.847451546836737</v>
      </c>
      <c r="C151" s="318" t="s">
        <v>291</v>
      </c>
      <c r="D151" t="s">
        <v>804</v>
      </c>
      <c r="E151" s="302">
        <f ca="1">VLOOKUP($C151,$D$84:$X$101,E$82,FALSE)*$D$132*$A151/8760/1000*VLOOKUP($D151,MMap!$C$10:$AE$93,MATCH("Control Type Weight",MMap!$C$10:$AH$10,0),FALSE)</f>
        <v>2.3402044399472185E-2</v>
      </c>
      <c r="F151" s="302">
        <f ca="1">VLOOKUP($C151,$D$84:$X$101,F$82,FALSE)*$D$132*$A151/8760/1000*VLOOKUP($D151,MMap!$C$10:$AE$93,MATCH("Control Type Weight",MMap!$C$10:$AH$10,0),FALSE)</f>
        <v>4.1252926729123646E-2</v>
      </c>
      <c r="G151" s="302">
        <f ca="1">VLOOKUP($C151,$D$84:$X$101,G$82,FALSE)*$D$132*$A151/8760/1000*VLOOKUP($D151,MMap!$C$10:$AE$93,MATCH("Control Type Weight",MMap!$C$10:$AH$10,0),FALSE)</f>
        <v>5.4821364501741153E-2</v>
      </c>
      <c r="H151" s="302">
        <f ca="1">VLOOKUP($C151,$D$84:$X$101,H$82,FALSE)*$D$132*$A151/8760/1000*VLOOKUP($D151,MMap!$C$10:$AE$93,MATCH("Control Type Weight",MMap!$C$10:$AH$10,0),FALSE)</f>
        <v>6.5086526145957099E-2</v>
      </c>
      <c r="I151" s="302">
        <f ca="1">VLOOKUP($C151,$D$84:$X$101,I$82,FALSE)*$D$132*$A151/8760/1000*VLOOKUP($D151,MMap!$C$10:$AE$93,MATCH("Control Type Weight",MMap!$C$10:$AH$10,0),FALSE)</f>
        <v>7.280410869994873E-2</v>
      </c>
      <c r="J151" s="302">
        <f ca="1">VLOOKUP($C151,$D$84:$X$101,J$82,FALSE)*$D$132*$A151/8760/1000*VLOOKUP($D151,MMap!$C$10:$AE$93,MATCH("Control Type Weight",MMap!$C$10:$AH$10,0),FALSE)</f>
        <v>7.855733601741674E-2</v>
      </c>
      <c r="K151" s="302">
        <f ca="1">VLOOKUP($C151,$D$84:$X$101,K$82,FALSE)*$D$132*$A151/8760/1000*VLOOKUP($D151,MMap!$C$10:$AE$93,MATCH("Control Type Weight",MMap!$C$10:$AH$10,0),FALSE)</f>
        <v>8.279631875198247E-2</v>
      </c>
      <c r="L151" s="302">
        <f ca="1">VLOOKUP($C151,$D$84:$X$101,L$82,FALSE)*$D$132*$A151/8760/1000*VLOOKUP($D151,MMap!$C$10:$AE$93,MATCH("Control Type Weight",MMap!$C$10:$AH$10,0),FALSE)</f>
        <v>8.5868432060220615E-2</v>
      </c>
      <c r="M151" s="302">
        <f ca="1">VLOOKUP($C151,$D$84:$X$101,M$82,FALSE)*$D$132*$A151/8760/1000*VLOOKUP($D151,MMap!$C$10:$AE$93,MATCH("Control Type Weight",MMap!$C$10:$AH$10,0),FALSE)</f>
        <v>8.8041760855614368E-2</v>
      </c>
      <c r="N151" s="302">
        <f ca="1">VLOOKUP($C151,$D$84:$X$101,N$82,FALSE)*$D$132*$A151/8760/1000*VLOOKUP($D151,MMap!$C$10:$AE$93,MATCH("Control Type Weight",MMap!$C$10:$AH$10,0),FALSE)</f>
        <v>0.11937491727852181</v>
      </c>
      <c r="O151" s="302">
        <f ca="1">VLOOKUP($C151,$D$84:$X$101,O$82,FALSE)*$D$132*$A151/8760/1000*VLOOKUP($D151,MMap!$C$10:$AE$93,MATCH("Control Type Weight",MMap!$C$10:$AH$10,0),FALSE)</f>
        <v>0.10948384876944148</v>
      </c>
      <c r="P151" s="302">
        <f ca="1">VLOOKUP($C151,$D$84:$X$101,P$82,FALSE)*$D$132*$A151/8760/1000*VLOOKUP($D151,MMap!$C$10:$AE$93,MATCH("Control Type Weight",MMap!$C$10:$AH$10,0),FALSE)</f>
        <v>0.1068239502163404</v>
      </c>
      <c r="Q151" s="302">
        <f ca="1">VLOOKUP($C151,$D$84:$X$101,Q$82,FALSE)*$D$132*$A151/8760/1000*VLOOKUP($D151,MMap!$C$10:$AE$93,MATCH("Control Type Weight",MMap!$C$10:$AH$10,0),FALSE)</f>
        <v>0.10692966036506396</v>
      </c>
      <c r="R151" s="302">
        <f ca="1">VLOOKUP($C151,$D$84:$X$101,R$82,FALSE)*$D$132*$A151/8760/1000*VLOOKUP($D151,MMap!$C$10:$AE$93,MATCH("Control Type Weight",MMap!$C$10:$AH$10,0),FALSE)</f>
        <v>0.10420295844295996</v>
      </c>
      <c r="S151" s="302">
        <f ca="1">VLOOKUP($C151,$D$84:$X$101,S$82,FALSE)*$D$132*$A151/8760/1000*VLOOKUP($D151,MMap!$C$10:$AE$93,MATCH("Control Type Weight",MMap!$C$10:$AH$10,0),FALSE)</f>
        <v>0.10025747217760207</v>
      </c>
      <c r="T151" s="302">
        <f ca="1">VLOOKUP($C151,$D$84:$X$101,T$82,FALSE)*$D$132*$A151/8760/1000*VLOOKUP($D151,MMap!$C$10:$AE$93,MATCH("Control Type Weight",MMap!$C$10:$AH$10,0),FALSE)</f>
        <v>0.10103508823321512</v>
      </c>
      <c r="U151" s="302">
        <f ca="1">VLOOKUP($C151,$D$84:$X$101,U$82,FALSE)*$D$132*$A151/8760/1000*VLOOKUP($D151,MMap!$C$10:$AE$93,MATCH("Control Type Weight",MMap!$C$10:$AH$10,0),FALSE)</f>
        <v>9.830721091818026E-2</v>
      </c>
      <c r="V151" s="302">
        <f ca="1">VLOOKUP($C151,$D$84:$X$101,V$82,FALSE)*$D$132*$A151/8760/1000*VLOOKUP($D151,MMap!$C$10:$AE$93,MATCH("Control Type Weight",MMap!$C$10:$AH$10,0),FALSE)</f>
        <v>9.6820601649254767E-2</v>
      </c>
      <c r="W151" s="302">
        <f ca="1">VLOOKUP($C151,$D$84:$X$101,W$82,FALSE)*$D$132*$A151/8760/1000*VLOOKUP($D151,MMap!$C$10:$AE$93,MATCH("Control Type Weight",MMap!$C$10:$AH$10,0),FALSE)</f>
        <v>9.6495255581451014E-2</v>
      </c>
      <c r="X151" s="302">
        <f ca="1">VLOOKUP($C151,$D$84:$X$101,X$82,FALSE)*$D$132*$A151/8760/1000*VLOOKUP($D151,MMap!$C$10:$AE$93,MATCH("Control Type Weight",MMap!$C$10:$AH$10,0),FALSE)</f>
        <v>9.5361610061661314E-2</v>
      </c>
      <c r="Y151" s="335">
        <f>((VLOOKUP($C151,$D$36:$Z$53,$X$107+2,FALSE)+VLOOKUP($C151,$D$60:$Z$77,$X$107+2,FALSE))*$A151*$D$132/8760/1000)*VLOOKUP($D151,MMap!$C$10:$AE$93,MATCH("Control Type Weight",MMap!$C$10:$AH$10,0),FALSE)</f>
        <v>1.7783677393112804</v>
      </c>
      <c r="Z151" s="238">
        <f t="shared" ca="1" si="34"/>
        <v>1.7277233918551693</v>
      </c>
      <c r="AB151" s="207">
        <f t="shared" ca="1" si="35"/>
        <v>0.97152200507431352</v>
      </c>
    </row>
    <row r="152" spans="1:28" ht="15">
      <c r="A152" s="322">
        <f t="shared" si="32"/>
        <v>641.44520348237063</v>
      </c>
      <c r="B152" s="310">
        <f t="shared" si="33"/>
        <v>95.298249753498794</v>
      </c>
      <c r="C152" s="319" t="s">
        <v>42</v>
      </c>
      <c r="D152" t="s">
        <v>808</v>
      </c>
      <c r="E152" s="302">
        <f ca="1">VLOOKUP($C152,$D$84:$X$101,E$82,FALSE)*$D$132*$A152/8760/1000*VLOOKUP($D152,MMap!$C$10:$AE$93,MATCH("Control Type Weight",MMap!$C$10:$AH$10,0),FALSE)</f>
        <v>3.5610936957199663E-2</v>
      </c>
      <c r="F152" s="302">
        <f ca="1">VLOOKUP($C152,$D$84:$X$101,F$82,FALSE)*$D$132*$A152/8760/1000*VLOOKUP($D152,MMap!$C$10:$AE$93,MATCH("Control Type Weight",MMap!$C$10:$AH$10,0),FALSE)</f>
        <v>6.3154728257737033E-2</v>
      </c>
      <c r="G152" s="302">
        <f ca="1">VLOOKUP($C152,$D$84:$X$101,G$82,FALSE)*$D$132*$A152/8760/1000*VLOOKUP($D152,MMap!$C$10:$AE$93,MATCH("Control Type Weight",MMap!$C$10:$AH$10,0),FALSE)</f>
        <v>8.4434988800211108E-2</v>
      </c>
      <c r="H152" s="302">
        <f ca="1">VLOOKUP($C152,$D$84:$X$101,H$82,FALSE)*$D$132*$A152/8760/1000*VLOOKUP($D152,MMap!$C$10:$AE$93,MATCH("Control Type Weight",MMap!$C$10:$AH$10,0),FALSE)</f>
        <v>0.10085216034842839</v>
      </c>
      <c r="I152" s="302">
        <f ca="1">VLOOKUP($C152,$D$84:$X$101,I$82,FALSE)*$D$132*$A152/8760/1000*VLOOKUP($D152,MMap!$C$10:$AE$93,MATCH("Control Type Weight",MMap!$C$10:$AH$10,0),FALSE)</f>
        <v>0.11349363509064979</v>
      </c>
      <c r="J152" s="302">
        <f ca="1">VLOOKUP($C152,$D$84:$X$101,J$82,FALSE)*$D$132*$A152/8760/1000*VLOOKUP($D152,MMap!$C$10:$AE$93,MATCH("Control Type Weight",MMap!$C$10:$AH$10,0),FALSE)</f>
        <v>0.1232037333732003</v>
      </c>
      <c r="K152" s="302">
        <f ca="1">VLOOKUP($C152,$D$84:$X$101,K$82,FALSE)*$D$132*$A152/8760/1000*VLOOKUP($D152,MMap!$C$10:$AE$93,MATCH("Control Type Weight",MMap!$C$10:$AH$10,0),FALSE)</f>
        <v>0.13063803891805256</v>
      </c>
      <c r="L152" s="302">
        <f ca="1">VLOOKUP($C152,$D$84:$X$101,L$82,FALSE)*$D$132*$A152/8760/1000*VLOOKUP($D152,MMap!$C$10:$AE$93,MATCH("Control Type Weight",MMap!$C$10:$AH$10,0),FALSE)</f>
        <v>0.13630558818389055</v>
      </c>
      <c r="M152" s="302">
        <f ca="1">VLOOKUP($C152,$D$84:$X$101,M$82,FALSE)*$D$132*$A152/8760/1000*VLOOKUP($D152,MMap!$C$10:$AE$93,MATCH("Control Type Weight",MMap!$C$10:$AH$10,0),FALSE)</f>
        <v>0.14060162890221203</v>
      </c>
      <c r="N152" s="302">
        <f ca="1">VLOOKUP($C152,$D$84:$X$101,N$82,FALSE)*$D$132*$A152/8760/1000*VLOOKUP($D152,MMap!$C$10:$AE$93,MATCH("Control Type Weight",MMap!$C$10:$AH$10,0),FALSE)</f>
        <v>0.18468197207051129</v>
      </c>
      <c r="O152" s="302">
        <f ca="1">VLOOKUP($C152,$D$84:$X$101,O$82,FALSE)*$D$132*$A152/8760/1000*VLOOKUP($D152,MMap!$C$10:$AE$93,MATCH("Control Type Weight",MMap!$C$10:$AH$10,0),FALSE)</f>
        <v>0.17225332189102824</v>
      </c>
      <c r="P152" s="302">
        <f ca="1">VLOOKUP($C152,$D$84:$X$101,P$82,FALSE)*$D$132*$A152/8760/1000*VLOOKUP($D152,MMap!$C$10:$AE$93,MATCH("Control Type Weight",MMap!$C$10:$AH$10,0),FALSE)</f>
        <v>0.16963817394931563</v>
      </c>
      <c r="Q152" s="302">
        <f ca="1">VLOOKUP($C152,$D$84:$X$101,Q$82,FALSE)*$D$132*$A152/8760/1000*VLOOKUP($D152,MMap!$C$10:$AE$93,MATCH("Control Type Weight",MMap!$C$10:$AH$10,0),FALSE)</f>
        <v>0.17073944481515871</v>
      </c>
      <c r="R152" s="302">
        <f ca="1">VLOOKUP($C152,$D$84:$X$101,R$82,FALSE)*$D$132*$A152/8760/1000*VLOOKUP($D152,MMap!$C$10:$AE$93,MATCH("Control Type Weight",MMap!$C$10:$AH$10,0),FALSE)</f>
        <v>0.16790799672419218</v>
      </c>
      <c r="S152" s="302">
        <f ca="1">VLOOKUP($C152,$D$84:$X$101,S$82,FALSE)*$D$132*$A152/8760/1000*VLOOKUP($D152,MMap!$C$10:$AE$93,MATCH("Control Type Weight",MMap!$C$10:$AH$10,0),FALSE)</f>
        <v>0.16336106264135564</v>
      </c>
      <c r="T152" s="302">
        <f ca="1">VLOOKUP($C152,$D$84:$X$101,T$82,FALSE)*$D$132*$A152/8760/1000*VLOOKUP($D152,MMap!$C$10:$AE$93,MATCH("Control Type Weight",MMap!$C$10:$AH$10,0),FALSE)</f>
        <v>0.16523697439756513</v>
      </c>
      <c r="U152" s="302">
        <f ca="1">VLOOKUP($C152,$D$84:$X$101,U$82,FALSE)*$D$132*$A152/8760/1000*VLOOKUP($D152,MMap!$C$10:$AE$93,MATCH("Control Type Weight",MMap!$C$10:$AH$10,0),FALSE)</f>
        <v>0.1622818864888656</v>
      </c>
      <c r="V152" s="302">
        <f ca="1">VLOOKUP($C152,$D$84:$X$101,V$82,FALSE)*$D$132*$A152/8760/1000*VLOOKUP($D152,MMap!$C$10:$AE$93,MATCH("Control Type Weight",MMap!$C$10:$AH$10,0),FALSE)</f>
        <v>0.16099622154019744</v>
      </c>
      <c r="W152" s="302">
        <f ca="1">VLOOKUP($C152,$D$84:$X$101,W$82,FALSE)*$D$132*$A152/8760/1000*VLOOKUP($D152,MMap!$C$10:$AE$93,MATCH("Control Type Weight",MMap!$C$10:$AH$10,0),FALSE)</f>
        <v>0.16127455623637893</v>
      </c>
      <c r="X152" s="302">
        <f ca="1">VLOOKUP($C152,$D$84:$X$101,X$82,FALSE)*$D$132*$A152/8760/1000*VLOOKUP($D152,MMap!$C$10:$AE$93,MATCH("Control Type Weight",MMap!$C$10:$AH$10,0),FALSE)</f>
        <v>0.16042504885688857</v>
      </c>
      <c r="Y152" s="335">
        <f>((VLOOKUP($C152,$D$36:$Z$53,$X$107+2,FALSE)+VLOOKUP($C152,$D$60:$Z$77,$X$107+2,FALSE))*$A152*$D$132/8760/1000)*VLOOKUP($D152,MMap!$C$10:$AE$93,MATCH("Control Type Weight",MMap!$C$10:$AH$10,0),FALSE)</f>
        <v>3.0732279139521625</v>
      </c>
      <c r="Z152" s="238">
        <f t="shared" ca="1" si="34"/>
        <v>2.7670920984430385</v>
      </c>
      <c r="AB152" s="207">
        <f t="shared" ca="1" si="35"/>
        <v>0.90038623099858728</v>
      </c>
    </row>
    <row r="153" spans="1:28" ht="15">
      <c r="A153" s="322">
        <f t="shared" si="32"/>
        <v>568.92789323395243</v>
      </c>
      <c r="B153" s="310">
        <f t="shared" si="33"/>
        <v>108.66833948398174</v>
      </c>
      <c r="C153" s="319" t="s">
        <v>507</v>
      </c>
      <c r="D153" t="s">
        <v>813</v>
      </c>
      <c r="E153" s="302">
        <f ca="1">VLOOKUP($C153,$D$84:$X$101,E$82,FALSE)*$D$132*$A153/8760/1000*VLOOKUP($D153,MMap!$C$10:$AE$93,MATCH("Control Type Weight",MMap!$C$10:$AH$10,0),FALSE)</f>
        <v>1.5851475187573582E-2</v>
      </c>
      <c r="F153" s="302">
        <f ca="1">VLOOKUP($C153,$D$84:$X$101,F$82,FALSE)*$D$132*$A153/8760/1000*VLOOKUP($D153,MMap!$C$10:$AE$93,MATCH("Control Type Weight",MMap!$C$10:$AH$10,0),FALSE)</f>
        <v>2.8112026627063354E-2</v>
      </c>
      <c r="G153" s="302">
        <f ca="1">VLOOKUP($C153,$D$84:$X$101,G$82,FALSE)*$D$132*$A153/8760/1000*VLOOKUP($D153,MMap!$C$10:$AE$93,MATCH("Control Type Weight",MMap!$C$10:$AH$10,0),FALSE)</f>
        <v>3.7584496345553317E-2</v>
      </c>
      <c r="H153" s="302">
        <f ca="1">VLOOKUP($C153,$D$84:$X$101,H$82,FALSE)*$D$132*$A153/8760/1000*VLOOKUP($D153,MMap!$C$10:$AE$93,MATCH("Control Type Weight",MMap!$C$10:$AH$10,0),FALSE)</f>
        <v>4.4892262152431125E-2</v>
      </c>
      <c r="I153" s="302">
        <f ca="1">VLOOKUP($C153,$D$84:$X$101,I$82,FALSE)*$D$132*$A153/8760/1000*VLOOKUP($D153,MMap!$C$10:$AE$93,MATCH("Control Type Weight",MMap!$C$10:$AH$10,0),FALSE)</f>
        <v>5.0519354285713171E-2</v>
      </c>
      <c r="J153" s="302">
        <f ca="1">VLOOKUP($C153,$D$84:$X$101,J$82,FALSE)*$D$132*$A153/8760/1000*VLOOKUP($D153,MMap!$C$10:$AE$93,MATCH("Control Type Weight",MMap!$C$10:$AH$10,0),FALSE)</f>
        <v>5.4841604558985783E-2</v>
      </c>
      <c r="K153" s="302">
        <f ca="1">VLOOKUP($C153,$D$84:$X$101,K$82,FALSE)*$D$132*$A153/8760/1000*VLOOKUP($D153,MMap!$C$10:$AE$93,MATCH("Control Type Weight",MMap!$C$10:$AH$10,0),FALSE)</f>
        <v>5.8150832564491571E-2</v>
      </c>
      <c r="L153" s="302">
        <f ca="1">VLOOKUP($C153,$D$84:$X$101,L$82,FALSE)*$D$132*$A153/8760/1000*VLOOKUP($D153,MMap!$C$10:$AE$93,MATCH("Control Type Weight",MMap!$C$10:$AH$10,0),FALSE)</f>
        <v>6.0673625398326797E-2</v>
      </c>
      <c r="M153" s="302">
        <f ca="1">VLOOKUP($C153,$D$84:$X$101,M$82,FALSE)*$D$132*$A153/8760/1000*VLOOKUP($D153,MMap!$C$10:$AE$93,MATCH("Control Type Weight",MMap!$C$10:$AH$10,0),FALSE)</f>
        <v>6.2585919448133118E-2</v>
      </c>
      <c r="N153" s="302">
        <f ca="1">VLOOKUP($C153,$D$84:$X$101,N$82,FALSE)*$D$132*$A153/8760/1000*VLOOKUP($D153,MMap!$C$10:$AE$93,MATCH("Control Type Weight",MMap!$C$10:$AH$10,0),FALSE)</f>
        <v>0.1002551459099298</v>
      </c>
      <c r="O153" s="302">
        <f ca="1">VLOOKUP($C153,$D$84:$X$101,O$82,FALSE)*$D$132*$A153/8760/1000*VLOOKUP($D153,MMap!$C$10:$AE$93,MATCH("Control Type Weight",MMap!$C$10:$AH$10,0),FALSE)</f>
        <v>8.816897422195398E-2</v>
      </c>
      <c r="P153" s="302">
        <f ca="1">VLOOKUP($C153,$D$84:$X$101,P$82,FALSE)*$D$132*$A153/8760/1000*VLOOKUP($D153,MMap!$C$10:$AE$93,MATCH("Control Type Weight",MMap!$C$10:$AH$10,0),FALSE)</f>
        <v>8.5070195306480204E-2</v>
      </c>
      <c r="Q153" s="302">
        <f ca="1">VLOOKUP($C153,$D$84:$X$101,Q$82,FALSE)*$D$132*$A153/8760/1000*VLOOKUP($D153,MMap!$C$10:$AE$93,MATCH("Control Type Weight",MMap!$C$10:$AH$10,0),FALSE)</f>
        <v>8.548754615172946E-2</v>
      </c>
      <c r="R153" s="302">
        <f ca="1">VLOOKUP($C153,$D$84:$X$101,R$82,FALSE)*$D$132*$A153/8760/1000*VLOOKUP($D153,MMap!$C$10:$AE$93,MATCH("Control Type Weight",MMap!$C$10:$AH$10,0),FALSE)</f>
        <v>8.2587362759281066E-2</v>
      </c>
      <c r="S153" s="302">
        <f ca="1">VLOOKUP($C153,$D$84:$X$101,S$82,FALSE)*$D$132*$A153/8760/1000*VLOOKUP($D153,MMap!$C$10:$AE$93,MATCH("Control Type Weight",MMap!$C$10:$AH$10,0),FALSE)</f>
        <v>7.8297946164442425E-2</v>
      </c>
      <c r="T153" s="302">
        <f ca="1">VLOOKUP($C153,$D$84:$X$101,T$82,FALSE)*$D$132*$A153/8760/1000*VLOOKUP($D153,MMap!$C$10:$AE$93,MATCH("Control Type Weight",MMap!$C$10:$AH$10,0),FALSE)</f>
        <v>7.9807852689493211E-2</v>
      </c>
      <c r="U153" s="302">
        <f ca="1">VLOOKUP($C153,$D$84:$X$101,U$82,FALSE)*$D$132*$A153/8760/1000*VLOOKUP($D153,MMap!$C$10:$AE$93,MATCH("Control Type Weight",MMap!$C$10:$AH$10,0),FALSE)</f>
        <v>7.7112447552009994E-2</v>
      </c>
      <c r="V153" s="302">
        <f ca="1">VLOOKUP($C153,$D$84:$X$101,V$82,FALSE)*$D$132*$A153/8760/1000*VLOOKUP($D153,MMap!$C$10:$AE$93,MATCH("Control Type Weight",MMap!$C$10:$AH$10,0),FALSE)</f>
        <v>7.5959348124590292E-2</v>
      </c>
      <c r="W153" s="302">
        <f ca="1">VLOOKUP($C153,$D$84:$X$101,W$82,FALSE)*$D$132*$A153/8760/1000*VLOOKUP($D153,MMap!$C$10:$AE$93,MATCH("Control Type Weight",MMap!$C$10:$AH$10,0),FALSE)</f>
        <v>7.6241141179909086E-2</v>
      </c>
      <c r="X153" s="302">
        <f ca="1">VLOOKUP($C153,$D$84:$X$101,X$82,FALSE)*$D$132*$A153/8760/1000*VLOOKUP($D153,MMap!$C$10:$AE$93,MATCH("Control Type Weight",MMap!$C$10:$AH$10,0),FALSE)</f>
        <v>7.5559506881271804E-2</v>
      </c>
      <c r="Y153" s="335">
        <f>((VLOOKUP($C153,$D$36:$Z$53,$X$107+2,FALSE)+VLOOKUP($C153,$D$60:$Z$77,$X$107+2,FALSE))*$A153*$D$132/8760/1000)*VLOOKUP($D153,MMap!$C$10:$AE$93,MATCH("Control Type Weight",MMap!$C$10:$AH$10,0),FALSE)</f>
        <v>1.4085025245992464</v>
      </c>
      <c r="Z153" s="238">
        <f t="shared" ca="1" si="34"/>
        <v>1.3177590635093632</v>
      </c>
      <c r="AB153" s="207">
        <f t="shared" ca="1" si="35"/>
        <v>0.93557451299868855</v>
      </c>
    </row>
    <row r="154" spans="1:28" ht="15">
      <c r="A154" s="322">
        <f t="shared" si="32"/>
        <v>555.37841516252274</v>
      </c>
      <c r="B154" s="310">
        <f t="shared" si="33"/>
        <v>122.93446691778311</v>
      </c>
      <c r="C154" s="320" t="s">
        <v>508</v>
      </c>
      <c r="D154" t="s">
        <v>817</v>
      </c>
      <c r="E154" s="302">
        <f ca="1">VLOOKUP($C154,$D$84:$X$101,E$82,FALSE)*$D$132*$A154/8760/1000*VLOOKUP($D154,MMap!$C$10:$AE$93,MATCH("Control Type Weight",MMap!$C$10:$AH$10,0),FALSE)</f>
        <v>1.4935261948346455E-2</v>
      </c>
      <c r="F154" s="302">
        <f ca="1">VLOOKUP($C154,$D$84:$X$101,F$82,FALSE)*$D$132*$A154/8760/1000*VLOOKUP($D154,MMap!$C$10:$AE$93,MATCH("Control Type Weight",MMap!$C$10:$AH$10,0),FALSE)</f>
        <v>2.6487155082147947E-2</v>
      </c>
      <c r="G154" s="302">
        <f ca="1">VLOOKUP($C154,$D$84:$X$101,G$82,FALSE)*$D$132*$A154/8760/1000*VLOOKUP($D154,MMap!$C$10:$AE$93,MATCH("Control Type Weight",MMap!$C$10:$AH$10,0),FALSE)</f>
        <v>3.5412117261966546E-2</v>
      </c>
      <c r="H154" s="302">
        <f ca="1">VLOOKUP($C154,$D$84:$X$101,H$82,FALSE)*$D$132*$A154/8760/1000*VLOOKUP($D154,MMap!$C$10:$AE$93,MATCH("Control Type Weight",MMap!$C$10:$AH$10,0),FALSE)</f>
        <v>4.2297495139506314E-2</v>
      </c>
      <c r="I154" s="302">
        <f ca="1">VLOOKUP($C154,$D$84:$X$101,I$82,FALSE)*$D$132*$A154/8760/1000*VLOOKUP($D154,MMap!$C$10:$AE$93,MATCH("Control Type Weight",MMap!$C$10:$AH$10,0),FALSE)</f>
        <v>4.7599342066909613E-2</v>
      </c>
      <c r="J154" s="302">
        <f ca="1">VLOOKUP($C154,$D$84:$X$101,J$82,FALSE)*$D$132*$A154/8760/1000*VLOOKUP($D154,MMap!$C$10:$AE$93,MATCH("Control Type Weight",MMap!$C$10:$AH$10,0),FALSE)</f>
        <v>5.1671766826987736E-2</v>
      </c>
      <c r="K154" s="302">
        <f ca="1">VLOOKUP($C154,$D$84:$X$101,K$82,FALSE)*$D$132*$A154/8760/1000*VLOOKUP($D154,MMap!$C$10:$AE$93,MATCH("Control Type Weight",MMap!$C$10:$AH$10,0),FALSE)</f>
        <v>5.478972187686084E-2</v>
      </c>
      <c r="L154" s="302">
        <f ca="1">VLOOKUP($C154,$D$84:$X$101,L$82,FALSE)*$D$132*$A154/8760/1000*VLOOKUP($D154,MMap!$C$10:$AE$93,MATCH("Control Type Weight",MMap!$C$10:$AH$10,0),FALSE)</f>
        <v>5.7166697607440017E-2</v>
      </c>
      <c r="M154" s="302">
        <f ca="1">VLOOKUP($C154,$D$84:$X$101,M$82,FALSE)*$D$132*$A154/8760/1000*VLOOKUP($D154,MMap!$C$10:$AE$93,MATCH("Control Type Weight",MMap!$C$10:$AH$10,0),FALSE)</f>
        <v>5.896846130565471E-2</v>
      </c>
      <c r="N154" s="302">
        <f ca="1">VLOOKUP($C154,$D$84:$X$101,N$82,FALSE)*$D$132*$A154/8760/1000*VLOOKUP($D154,MMap!$C$10:$AE$93,MATCH("Control Type Weight",MMap!$C$10:$AH$10,0),FALSE)</f>
        <v>9.5691681878229989E-2</v>
      </c>
      <c r="O154" s="302">
        <f ca="1">VLOOKUP($C154,$D$84:$X$101,O$82,FALSE)*$D$132*$A154/8760/1000*VLOOKUP($D154,MMap!$C$10:$AE$93,MATCH("Control Type Weight",MMap!$C$10:$AH$10,0),FALSE)</f>
        <v>8.3856969384412852E-2</v>
      </c>
      <c r="P154" s="302">
        <f ca="1">VLOOKUP($C154,$D$84:$X$101,P$82,FALSE)*$D$132*$A154/8760/1000*VLOOKUP($D154,MMap!$C$10:$AE$93,MATCH("Control Type Weight",MMap!$C$10:$AH$10,0),FALSE)</f>
        <v>8.0805308735504983E-2</v>
      </c>
      <c r="Q154" s="302">
        <f ca="1">VLOOKUP($C154,$D$84:$X$101,Q$82,FALSE)*$D$132*$A154/8760/1000*VLOOKUP($D154,MMap!$C$10:$AE$93,MATCH("Control Type Weight",MMap!$C$10:$AH$10,0),FALSE)</f>
        <v>8.1193566228156183E-2</v>
      </c>
      <c r="R154" s="302">
        <f ca="1">VLOOKUP($C154,$D$84:$X$101,R$82,FALSE)*$D$132*$A154/8760/1000*VLOOKUP($D154,MMap!$C$10:$AE$93,MATCH("Control Type Weight",MMap!$C$10:$AH$10,0),FALSE)</f>
        <v>7.8349139666301373E-2</v>
      </c>
      <c r="S154" s="302">
        <f ca="1">VLOOKUP($C154,$D$84:$X$101,S$82,FALSE)*$D$132*$A154/8760/1000*VLOOKUP($D154,MMap!$C$10:$AE$93,MATCH("Control Type Weight",MMap!$C$10:$AH$10,0),FALSE)</f>
        <v>7.4153095817217657E-2</v>
      </c>
      <c r="T154" s="302">
        <f ca="1">VLOOKUP($C154,$D$84:$X$101,T$82,FALSE)*$D$132*$A154/8760/1000*VLOOKUP($D154,MMap!$C$10:$AE$93,MATCH("Control Type Weight",MMap!$C$10:$AH$10,0),FALSE)</f>
        <v>7.5621772394252537E-2</v>
      </c>
      <c r="U154" s="302">
        <f ca="1">VLOOKUP($C154,$D$84:$X$101,U$82,FALSE)*$D$132*$A154/8760/1000*VLOOKUP($D154,MMap!$C$10:$AE$93,MATCH("Control Type Weight",MMap!$C$10:$AH$10,0),FALSE)</f>
        <v>7.2988013184627581E-2</v>
      </c>
      <c r="V154" s="302">
        <f ca="1">VLOOKUP($C154,$D$84:$X$101,V$82,FALSE)*$D$132*$A154/8760/1000*VLOOKUP($D154,MMap!$C$10:$AE$93,MATCH("Control Type Weight",MMap!$C$10:$AH$10,0),FALSE)</f>
        <v>7.186193808625034E-2</v>
      </c>
      <c r="W154" s="302">
        <f ca="1">VLOOKUP($C154,$D$84:$X$101,W$82,FALSE)*$D$132*$A154/8760/1000*VLOOKUP($D154,MMap!$C$10:$AE$93,MATCH("Control Type Weight",MMap!$C$10:$AH$10,0),FALSE)</f>
        <v>7.2138215799945601E-2</v>
      </c>
      <c r="X154" s="302">
        <f ca="1">VLOOKUP($C154,$D$84:$X$101,X$82,FALSE)*$D$132*$A154/8760/1000*VLOOKUP($D154,MMap!$C$10:$AE$93,MATCH("Control Type Weight",MMap!$C$10:$AH$10,0),FALSE)</f>
        <v>7.1475274674129008E-2</v>
      </c>
      <c r="Y154" s="335">
        <f>((VLOOKUP($C154,$D$36:$Z$53,$X$107+2,FALSE)+VLOOKUP($C154,$D$60:$Z$77,$X$107+2,FALSE))*$A154*$D$132/8760/1000)*VLOOKUP($D154,MMap!$C$10:$AE$93,MATCH("Control Type Weight",MMap!$C$10:$AH$10,0),FALSE)</f>
        <v>1.3298555409369446</v>
      </c>
      <c r="Z154" s="238">
        <f t="shared" ca="1" si="34"/>
        <v>1.2474629949648481</v>
      </c>
      <c r="AB154" s="207">
        <f t="shared" ca="1" si="35"/>
        <v>0.93804398791011012</v>
      </c>
    </row>
    <row r="155" spans="1:28" ht="15">
      <c r="A155" s="322">
        <f t="shared" si="32"/>
        <v>0</v>
      </c>
      <c r="B155" s="310">
        <f t="shared" si="33"/>
        <v>9999</v>
      </c>
      <c r="C155" s="109" t="s">
        <v>780</v>
      </c>
      <c r="D155" t="s">
        <v>862</v>
      </c>
      <c r="E155" s="302">
        <f ca="1">VLOOKUP($C155,$D$84:$X$101,E$82,FALSE)*$D$132*$A155/8760/1000*VLOOKUP($D155,MMap!$C$10:$AE$93,MATCH("Control Type Weight",MMap!$C$10:$AH$10,0),FALSE)</f>
        <v>0</v>
      </c>
      <c r="F155" s="302">
        <f ca="1">VLOOKUP($C155,$D$84:$X$101,F$82,FALSE)*$D$132*$A155/8760/1000*VLOOKUP($D155,MMap!$C$10:$AE$93,MATCH("Control Type Weight",MMap!$C$10:$AH$10,0),FALSE)</f>
        <v>0</v>
      </c>
      <c r="G155" s="302">
        <f ca="1">VLOOKUP($C155,$D$84:$X$101,G$82,FALSE)*$D$132*$A155/8760/1000*VLOOKUP($D155,MMap!$C$10:$AE$93,MATCH("Control Type Weight",MMap!$C$10:$AH$10,0),FALSE)</f>
        <v>0</v>
      </c>
      <c r="H155" s="302">
        <f ca="1">VLOOKUP($C155,$D$84:$X$101,H$82,FALSE)*$D$132*$A155/8760/1000*VLOOKUP($D155,MMap!$C$10:$AE$93,MATCH("Control Type Weight",MMap!$C$10:$AH$10,0),FALSE)</f>
        <v>0</v>
      </c>
      <c r="I155" s="302">
        <f ca="1">VLOOKUP($C155,$D$84:$X$101,I$82,FALSE)*$D$132*$A155/8760/1000*VLOOKUP($D155,MMap!$C$10:$AE$93,MATCH("Control Type Weight",MMap!$C$10:$AH$10,0),FALSE)</f>
        <v>0</v>
      </c>
      <c r="J155" s="302">
        <f ca="1">VLOOKUP($C155,$D$84:$X$101,J$82,FALSE)*$D$132*$A155/8760/1000*VLOOKUP($D155,MMap!$C$10:$AE$93,MATCH("Control Type Weight",MMap!$C$10:$AH$10,0),FALSE)</f>
        <v>0</v>
      </c>
      <c r="K155" s="302">
        <f ca="1">VLOOKUP($C155,$D$84:$X$101,K$82,FALSE)*$D$132*$A155/8760/1000*VLOOKUP($D155,MMap!$C$10:$AE$93,MATCH("Control Type Weight",MMap!$C$10:$AH$10,0),FALSE)</f>
        <v>0</v>
      </c>
      <c r="L155" s="302">
        <f ca="1">VLOOKUP($C155,$D$84:$X$101,L$82,FALSE)*$D$132*$A155/8760/1000*VLOOKUP($D155,MMap!$C$10:$AE$93,MATCH("Control Type Weight",MMap!$C$10:$AH$10,0),FALSE)</f>
        <v>0</v>
      </c>
      <c r="M155" s="302">
        <f ca="1">VLOOKUP($C155,$D$84:$X$101,M$82,FALSE)*$D$132*$A155/8760/1000*VLOOKUP($D155,MMap!$C$10:$AE$93,MATCH("Control Type Weight",MMap!$C$10:$AH$10,0),FALSE)</f>
        <v>0</v>
      </c>
      <c r="N155" s="302">
        <f ca="1">VLOOKUP($C155,$D$84:$X$101,N$82,FALSE)*$D$132*$A155/8760/1000*VLOOKUP($D155,MMap!$C$10:$AE$93,MATCH("Control Type Weight",MMap!$C$10:$AH$10,0),FALSE)</f>
        <v>0</v>
      </c>
      <c r="O155" s="302">
        <f ca="1">VLOOKUP($C155,$D$84:$X$101,O$82,FALSE)*$D$132*$A155/8760/1000*VLOOKUP($D155,MMap!$C$10:$AE$93,MATCH("Control Type Weight",MMap!$C$10:$AH$10,0),FALSE)</f>
        <v>0</v>
      </c>
      <c r="P155" s="302">
        <f ca="1">VLOOKUP($C155,$D$84:$X$101,P$82,FALSE)*$D$132*$A155/8760/1000*VLOOKUP($D155,MMap!$C$10:$AE$93,MATCH("Control Type Weight",MMap!$C$10:$AH$10,0),FALSE)</f>
        <v>0</v>
      </c>
      <c r="Q155" s="302">
        <f ca="1">VLOOKUP($C155,$D$84:$X$101,Q$82,FALSE)*$D$132*$A155/8760/1000*VLOOKUP($D155,MMap!$C$10:$AE$93,MATCH("Control Type Weight",MMap!$C$10:$AH$10,0),FALSE)</f>
        <v>0</v>
      </c>
      <c r="R155" s="302">
        <f ca="1">VLOOKUP($C155,$D$84:$X$101,R$82,FALSE)*$D$132*$A155/8760/1000*VLOOKUP($D155,MMap!$C$10:$AE$93,MATCH("Control Type Weight",MMap!$C$10:$AH$10,0),FALSE)</f>
        <v>0</v>
      </c>
      <c r="S155" s="302">
        <f ca="1">VLOOKUP($C155,$D$84:$X$101,S$82,FALSE)*$D$132*$A155/8760/1000*VLOOKUP($D155,MMap!$C$10:$AE$93,MATCH("Control Type Weight",MMap!$C$10:$AH$10,0),FALSE)</f>
        <v>0</v>
      </c>
      <c r="T155" s="302">
        <f ca="1">VLOOKUP($C155,$D$84:$X$101,T$82,FALSE)*$D$132*$A155/8760/1000*VLOOKUP($D155,MMap!$C$10:$AE$93,MATCH("Control Type Weight",MMap!$C$10:$AH$10,0),FALSE)</f>
        <v>0</v>
      </c>
      <c r="U155" s="302">
        <f ca="1">VLOOKUP($C155,$D$84:$X$101,U$82,FALSE)*$D$132*$A155/8760/1000*VLOOKUP($D155,MMap!$C$10:$AE$93,MATCH("Control Type Weight",MMap!$C$10:$AH$10,0),FALSE)</f>
        <v>0</v>
      </c>
      <c r="V155" s="302">
        <f ca="1">VLOOKUP($C155,$D$84:$X$101,V$82,FALSE)*$D$132*$A155/8760/1000*VLOOKUP($D155,MMap!$C$10:$AE$93,MATCH("Control Type Weight",MMap!$C$10:$AH$10,0),FALSE)</f>
        <v>0</v>
      </c>
      <c r="W155" s="302">
        <f ca="1">VLOOKUP($C155,$D$84:$X$101,W$82,FALSE)*$D$132*$A155/8760/1000*VLOOKUP($D155,MMap!$C$10:$AE$93,MATCH("Control Type Weight",MMap!$C$10:$AH$10,0),FALSE)</f>
        <v>0</v>
      </c>
      <c r="X155" s="302">
        <f ca="1">VLOOKUP($C155,$D$84:$X$101,X$82,FALSE)*$D$132*$A155/8760/1000*VLOOKUP($D155,MMap!$C$10:$AE$93,MATCH("Control Type Weight",MMap!$C$10:$AH$10,0),FALSE)</f>
        <v>0</v>
      </c>
      <c r="Y155" s="335">
        <f>((VLOOKUP($C155,$D$36:$Z$53,$X$107+2,FALSE)+VLOOKUP($C155,$D$60:$Z$77,$X$107+2,FALSE))*$A155*$D$132/8760/1000)*VLOOKUP($D155,MMap!$C$10:$AE$93,MATCH("Control Type Weight",MMap!$C$10:$AH$10,0),FALSE)</f>
        <v>0</v>
      </c>
      <c r="Z155" s="238">
        <f t="shared" ca="1" si="34"/>
        <v>0</v>
      </c>
      <c r="AB155" s="207" t="e">
        <f t="shared" ca="1" si="35"/>
        <v>#DIV/0!</v>
      </c>
    </row>
    <row r="156" spans="1:28" ht="15">
      <c r="A156" s="322">
        <f t="shared" si="32"/>
        <v>0</v>
      </c>
      <c r="B156" s="310">
        <f t="shared" si="33"/>
        <v>9999</v>
      </c>
      <c r="C156" s="109" t="s">
        <v>514</v>
      </c>
      <c r="D156" t="s">
        <v>863</v>
      </c>
      <c r="E156" s="302">
        <f ca="1">VLOOKUP($C156,$D$84:$X$101,E$82,FALSE)*$D$132*$A156/8760/1000*VLOOKUP($D156,MMap!$C$10:$AE$93,MATCH("Control Type Weight",MMap!$C$10:$AH$10,0),FALSE)</f>
        <v>0</v>
      </c>
      <c r="F156" s="302">
        <f ca="1">VLOOKUP($C156,$D$84:$X$101,F$82,FALSE)*$D$132*$A156/8760/1000*VLOOKUP($D156,MMap!$C$10:$AE$93,MATCH("Control Type Weight",MMap!$C$10:$AH$10,0),FALSE)</f>
        <v>0</v>
      </c>
      <c r="G156" s="302">
        <f ca="1">VLOOKUP($C156,$D$84:$X$101,G$82,FALSE)*$D$132*$A156/8760/1000*VLOOKUP($D156,MMap!$C$10:$AE$93,MATCH("Control Type Weight",MMap!$C$10:$AH$10,0),FALSE)</f>
        <v>0</v>
      </c>
      <c r="H156" s="302">
        <f ca="1">VLOOKUP($C156,$D$84:$X$101,H$82,FALSE)*$D$132*$A156/8760/1000*VLOOKUP($D156,MMap!$C$10:$AE$93,MATCH("Control Type Weight",MMap!$C$10:$AH$10,0),FALSE)</f>
        <v>0</v>
      </c>
      <c r="I156" s="302">
        <f ca="1">VLOOKUP($C156,$D$84:$X$101,I$82,FALSE)*$D$132*$A156/8760/1000*VLOOKUP($D156,MMap!$C$10:$AE$93,MATCH("Control Type Weight",MMap!$C$10:$AH$10,0),FALSE)</f>
        <v>0</v>
      </c>
      <c r="J156" s="302">
        <f ca="1">VLOOKUP($C156,$D$84:$X$101,J$82,FALSE)*$D$132*$A156/8760/1000*VLOOKUP($D156,MMap!$C$10:$AE$93,MATCH("Control Type Weight",MMap!$C$10:$AH$10,0),FALSE)</f>
        <v>0</v>
      </c>
      <c r="K156" s="302">
        <f ca="1">VLOOKUP($C156,$D$84:$X$101,K$82,FALSE)*$D$132*$A156/8760/1000*VLOOKUP($D156,MMap!$C$10:$AE$93,MATCH("Control Type Weight",MMap!$C$10:$AH$10,0),FALSE)</f>
        <v>0</v>
      </c>
      <c r="L156" s="302">
        <f ca="1">VLOOKUP($C156,$D$84:$X$101,L$82,FALSE)*$D$132*$A156/8760/1000*VLOOKUP($D156,MMap!$C$10:$AE$93,MATCH("Control Type Weight",MMap!$C$10:$AH$10,0),FALSE)</f>
        <v>0</v>
      </c>
      <c r="M156" s="302">
        <f ca="1">VLOOKUP($C156,$D$84:$X$101,M$82,FALSE)*$D$132*$A156/8760/1000*VLOOKUP($D156,MMap!$C$10:$AE$93,MATCH("Control Type Weight",MMap!$C$10:$AH$10,0),FALSE)</f>
        <v>0</v>
      </c>
      <c r="N156" s="302">
        <f ca="1">VLOOKUP($C156,$D$84:$X$101,N$82,FALSE)*$D$132*$A156/8760/1000*VLOOKUP($D156,MMap!$C$10:$AE$93,MATCH("Control Type Weight",MMap!$C$10:$AH$10,0),FALSE)</f>
        <v>0</v>
      </c>
      <c r="O156" s="302">
        <f ca="1">VLOOKUP($C156,$D$84:$X$101,O$82,FALSE)*$D$132*$A156/8760/1000*VLOOKUP($D156,MMap!$C$10:$AE$93,MATCH("Control Type Weight",MMap!$C$10:$AH$10,0),FALSE)</f>
        <v>0</v>
      </c>
      <c r="P156" s="302">
        <f ca="1">VLOOKUP($C156,$D$84:$X$101,P$82,FALSE)*$D$132*$A156/8760/1000*VLOOKUP($D156,MMap!$C$10:$AE$93,MATCH("Control Type Weight",MMap!$C$10:$AH$10,0),FALSE)</f>
        <v>0</v>
      </c>
      <c r="Q156" s="302">
        <f ca="1">VLOOKUP($C156,$D$84:$X$101,Q$82,FALSE)*$D$132*$A156/8760/1000*VLOOKUP($D156,MMap!$C$10:$AE$93,MATCH("Control Type Weight",MMap!$C$10:$AH$10,0),FALSE)</f>
        <v>0</v>
      </c>
      <c r="R156" s="302">
        <f ca="1">VLOOKUP($C156,$D$84:$X$101,R$82,FALSE)*$D$132*$A156/8760/1000*VLOOKUP($D156,MMap!$C$10:$AE$93,MATCH("Control Type Weight",MMap!$C$10:$AH$10,0),FALSE)</f>
        <v>0</v>
      </c>
      <c r="S156" s="302">
        <f ca="1">VLOOKUP($C156,$D$84:$X$101,S$82,FALSE)*$D$132*$A156/8760/1000*VLOOKUP($D156,MMap!$C$10:$AE$93,MATCH("Control Type Weight",MMap!$C$10:$AH$10,0),FALSE)</f>
        <v>0</v>
      </c>
      <c r="T156" s="302">
        <f ca="1">VLOOKUP($C156,$D$84:$X$101,T$82,FALSE)*$D$132*$A156/8760/1000*VLOOKUP($D156,MMap!$C$10:$AE$93,MATCH("Control Type Weight",MMap!$C$10:$AH$10,0),FALSE)</f>
        <v>0</v>
      </c>
      <c r="U156" s="302">
        <f ca="1">VLOOKUP($C156,$D$84:$X$101,U$82,FALSE)*$D$132*$A156/8760/1000*VLOOKUP($D156,MMap!$C$10:$AE$93,MATCH("Control Type Weight",MMap!$C$10:$AH$10,0),FALSE)</f>
        <v>0</v>
      </c>
      <c r="V156" s="302">
        <f ca="1">VLOOKUP($C156,$D$84:$X$101,V$82,FALSE)*$D$132*$A156/8760/1000*VLOOKUP($D156,MMap!$C$10:$AE$93,MATCH("Control Type Weight",MMap!$C$10:$AH$10,0),FALSE)</f>
        <v>0</v>
      </c>
      <c r="W156" s="302">
        <f ca="1">VLOOKUP($C156,$D$84:$X$101,W$82,FALSE)*$D$132*$A156/8760/1000*VLOOKUP($D156,MMap!$C$10:$AE$93,MATCH("Control Type Weight",MMap!$C$10:$AH$10,0),FALSE)</f>
        <v>0</v>
      </c>
      <c r="X156" s="302">
        <f ca="1">VLOOKUP($C156,$D$84:$X$101,X$82,FALSE)*$D$132*$A156/8760/1000*VLOOKUP($D156,MMap!$C$10:$AE$93,MATCH("Control Type Weight",MMap!$C$10:$AH$10,0),FALSE)</f>
        <v>0</v>
      </c>
      <c r="Y156" s="335">
        <f>((VLOOKUP($C156,$D$36:$Z$53,$X$107+2,FALSE)+VLOOKUP($C156,$D$60:$Z$77,$X$107+2,FALSE))*$A156*$D$132/8760/1000)*VLOOKUP($D156,MMap!$C$10:$AE$93,MATCH("Control Type Weight",MMap!$C$10:$AH$10,0),FALSE)</f>
        <v>0</v>
      </c>
      <c r="Z156" s="238">
        <f t="shared" ca="1" si="34"/>
        <v>0</v>
      </c>
      <c r="AB156" s="207" t="e">
        <f t="shared" ca="1" si="35"/>
        <v>#DIV/0!</v>
      </c>
    </row>
    <row r="157" spans="1:28" ht="15">
      <c r="A157" s="322">
        <f t="shared" si="32"/>
        <v>0</v>
      </c>
      <c r="B157" s="310">
        <f t="shared" si="33"/>
        <v>9999</v>
      </c>
      <c r="C157" s="321" t="s">
        <v>515</v>
      </c>
      <c r="D157" t="s">
        <v>864</v>
      </c>
      <c r="E157" s="302">
        <f ca="1">VLOOKUP($C157,$D$84:$X$101,E$82,FALSE)*$D$132*$A157/8760/1000*VLOOKUP($D157,MMap!$C$10:$AE$93,MATCH("Control Type Weight",MMap!$C$10:$AH$10,0),FALSE)</f>
        <v>0</v>
      </c>
      <c r="F157" s="302">
        <f ca="1">VLOOKUP($C157,$D$84:$X$101,F$82,FALSE)*$D$132*$A157/8760/1000*VLOOKUP($D157,MMap!$C$10:$AE$93,MATCH("Control Type Weight",MMap!$C$10:$AH$10,0),FALSE)</f>
        <v>0</v>
      </c>
      <c r="G157" s="302">
        <f ca="1">VLOOKUP($C157,$D$84:$X$101,G$82,FALSE)*$D$132*$A157/8760/1000*VLOOKUP($D157,MMap!$C$10:$AE$93,MATCH("Control Type Weight",MMap!$C$10:$AH$10,0),FALSE)</f>
        <v>0</v>
      </c>
      <c r="H157" s="302">
        <f ca="1">VLOOKUP($C157,$D$84:$X$101,H$82,FALSE)*$D$132*$A157/8760/1000*VLOOKUP($D157,MMap!$C$10:$AE$93,MATCH("Control Type Weight",MMap!$C$10:$AH$10,0),FALSE)</f>
        <v>0</v>
      </c>
      <c r="I157" s="302">
        <f ca="1">VLOOKUP($C157,$D$84:$X$101,I$82,FALSE)*$D$132*$A157/8760/1000*VLOOKUP($D157,MMap!$C$10:$AE$93,MATCH("Control Type Weight",MMap!$C$10:$AH$10,0),FALSE)</f>
        <v>0</v>
      </c>
      <c r="J157" s="302">
        <f ca="1">VLOOKUP($C157,$D$84:$X$101,J$82,FALSE)*$D$132*$A157/8760/1000*VLOOKUP($D157,MMap!$C$10:$AE$93,MATCH("Control Type Weight",MMap!$C$10:$AH$10,0),FALSE)</f>
        <v>0</v>
      </c>
      <c r="K157" s="302">
        <f ca="1">VLOOKUP($C157,$D$84:$X$101,K$82,FALSE)*$D$132*$A157/8760/1000*VLOOKUP($D157,MMap!$C$10:$AE$93,MATCH("Control Type Weight",MMap!$C$10:$AH$10,0),FALSE)</f>
        <v>0</v>
      </c>
      <c r="L157" s="302">
        <f ca="1">VLOOKUP($C157,$D$84:$X$101,L$82,FALSE)*$D$132*$A157/8760/1000*VLOOKUP($D157,MMap!$C$10:$AE$93,MATCH("Control Type Weight",MMap!$C$10:$AH$10,0),FALSE)</f>
        <v>0</v>
      </c>
      <c r="M157" s="302">
        <f ca="1">VLOOKUP($C157,$D$84:$X$101,M$82,FALSE)*$D$132*$A157/8760/1000*VLOOKUP($D157,MMap!$C$10:$AE$93,MATCH("Control Type Weight",MMap!$C$10:$AH$10,0),FALSE)</f>
        <v>0</v>
      </c>
      <c r="N157" s="302">
        <f ca="1">VLOOKUP($C157,$D$84:$X$101,N$82,FALSE)*$D$132*$A157/8760/1000*VLOOKUP($D157,MMap!$C$10:$AE$93,MATCH("Control Type Weight",MMap!$C$10:$AH$10,0),FALSE)</f>
        <v>0</v>
      </c>
      <c r="O157" s="302">
        <f ca="1">VLOOKUP($C157,$D$84:$X$101,O$82,FALSE)*$D$132*$A157/8760/1000*VLOOKUP($D157,MMap!$C$10:$AE$93,MATCH("Control Type Weight",MMap!$C$10:$AH$10,0),FALSE)</f>
        <v>0</v>
      </c>
      <c r="P157" s="302">
        <f ca="1">VLOOKUP($C157,$D$84:$X$101,P$82,FALSE)*$D$132*$A157/8760/1000*VLOOKUP($D157,MMap!$C$10:$AE$93,MATCH("Control Type Weight",MMap!$C$10:$AH$10,0),FALSE)</f>
        <v>0</v>
      </c>
      <c r="Q157" s="302">
        <f ca="1">VLOOKUP($C157,$D$84:$X$101,Q$82,FALSE)*$D$132*$A157/8760/1000*VLOOKUP($D157,MMap!$C$10:$AE$93,MATCH("Control Type Weight",MMap!$C$10:$AH$10,0),FALSE)</f>
        <v>0</v>
      </c>
      <c r="R157" s="302">
        <f ca="1">VLOOKUP($C157,$D$84:$X$101,R$82,FALSE)*$D$132*$A157/8760/1000*VLOOKUP($D157,MMap!$C$10:$AE$93,MATCH("Control Type Weight",MMap!$C$10:$AH$10,0),FALSE)</f>
        <v>0</v>
      </c>
      <c r="S157" s="302">
        <f ca="1">VLOOKUP($C157,$D$84:$X$101,S$82,FALSE)*$D$132*$A157/8760/1000*VLOOKUP($D157,MMap!$C$10:$AE$93,MATCH("Control Type Weight",MMap!$C$10:$AH$10,0),FALSE)</f>
        <v>0</v>
      </c>
      <c r="T157" s="302">
        <f ca="1">VLOOKUP($C157,$D$84:$X$101,T$82,FALSE)*$D$132*$A157/8760/1000*VLOOKUP($D157,MMap!$C$10:$AE$93,MATCH("Control Type Weight",MMap!$C$10:$AH$10,0),FALSE)</f>
        <v>0</v>
      </c>
      <c r="U157" s="302">
        <f ca="1">VLOOKUP($C157,$D$84:$X$101,U$82,FALSE)*$D$132*$A157/8760/1000*VLOOKUP($D157,MMap!$C$10:$AE$93,MATCH("Control Type Weight",MMap!$C$10:$AH$10,0),FALSE)</f>
        <v>0</v>
      </c>
      <c r="V157" s="302">
        <f ca="1">VLOOKUP($C157,$D$84:$X$101,V$82,FALSE)*$D$132*$A157/8760/1000*VLOOKUP($D157,MMap!$C$10:$AE$93,MATCH("Control Type Weight",MMap!$C$10:$AH$10,0),FALSE)</f>
        <v>0</v>
      </c>
      <c r="W157" s="302">
        <f ca="1">VLOOKUP($C157,$D$84:$X$101,W$82,FALSE)*$D$132*$A157/8760/1000*VLOOKUP($D157,MMap!$C$10:$AE$93,MATCH("Control Type Weight",MMap!$C$10:$AH$10,0),FALSE)</f>
        <v>0</v>
      </c>
      <c r="X157" s="302">
        <f ca="1">VLOOKUP($C157,$D$84:$X$101,X$82,FALSE)*$D$132*$A157/8760/1000*VLOOKUP($D157,MMap!$C$10:$AE$93,MATCH("Control Type Weight",MMap!$C$10:$AH$10,0),FALSE)</f>
        <v>0</v>
      </c>
      <c r="Y157" s="335">
        <f>((VLOOKUP($C157,$D$36:$Z$53,$X$107+2,FALSE)+VLOOKUP($C157,$D$60:$Z$77,$X$107+2,FALSE))*$A157*$D$132/8760/1000)*VLOOKUP($D157,MMap!$C$10:$AE$93,MATCH("Control Type Weight",MMap!$C$10:$AH$10,0),FALSE)</f>
        <v>0</v>
      </c>
      <c r="Z157" s="238">
        <f t="shared" ca="1" si="34"/>
        <v>0</v>
      </c>
      <c r="AB157" s="207" t="e">
        <f t="shared" ca="1" si="35"/>
        <v>#DIV/0!</v>
      </c>
    </row>
    <row r="158" spans="1:28" ht="15">
      <c r="A158" s="322">
        <f t="shared" si="32"/>
        <v>0</v>
      </c>
      <c r="B158" s="310">
        <f t="shared" si="33"/>
        <v>9999</v>
      </c>
      <c r="C158" s="321" t="s">
        <v>516</v>
      </c>
      <c r="D158" t="s">
        <v>865</v>
      </c>
      <c r="E158" s="302">
        <f ca="1">VLOOKUP($C158,$D$84:$X$101,E$82,FALSE)*$D$132*$A158/8760/1000*VLOOKUP($D158,MMap!$C$10:$AE$93,MATCH("Control Type Weight",MMap!$C$10:$AH$10,0),FALSE)</f>
        <v>0</v>
      </c>
      <c r="F158" s="302">
        <f ca="1">VLOOKUP($C158,$D$84:$X$101,F$82,FALSE)*$D$132*$A158/8760/1000*VLOOKUP($D158,MMap!$C$10:$AE$93,MATCH("Control Type Weight",MMap!$C$10:$AH$10,0),FALSE)</f>
        <v>0</v>
      </c>
      <c r="G158" s="302">
        <f ca="1">VLOOKUP($C158,$D$84:$X$101,G$82,FALSE)*$D$132*$A158/8760/1000*VLOOKUP($D158,MMap!$C$10:$AE$93,MATCH("Control Type Weight",MMap!$C$10:$AH$10,0),FALSE)</f>
        <v>0</v>
      </c>
      <c r="H158" s="302">
        <f ca="1">VLOOKUP($C158,$D$84:$X$101,H$82,FALSE)*$D$132*$A158/8760/1000*VLOOKUP($D158,MMap!$C$10:$AE$93,MATCH("Control Type Weight",MMap!$C$10:$AH$10,0),FALSE)</f>
        <v>0</v>
      </c>
      <c r="I158" s="302">
        <f ca="1">VLOOKUP($C158,$D$84:$X$101,I$82,FALSE)*$D$132*$A158/8760/1000*VLOOKUP($D158,MMap!$C$10:$AE$93,MATCH("Control Type Weight",MMap!$C$10:$AH$10,0),FALSE)</f>
        <v>0</v>
      </c>
      <c r="J158" s="302">
        <f ca="1">VLOOKUP($C158,$D$84:$X$101,J$82,FALSE)*$D$132*$A158/8760/1000*VLOOKUP($D158,MMap!$C$10:$AE$93,MATCH("Control Type Weight",MMap!$C$10:$AH$10,0),FALSE)</f>
        <v>0</v>
      </c>
      <c r="K158" s="302">
        <f ca="1">VLOOKUP($C158,$D$84:$X$101,K$82,FALSE)*$D$132*$A158/8760/1000*VLOOKUP($D158,MMap!$C$10:$AE$93,MATCH("Control Type Weight",MMap!$C$10:$AH$10,0),FALSE)</f>
        <v>0</v>
      </c>
      <c r="L158" s="302">
        <f ca="1">VLOOKUP($C158,$D$84:$X$101,L$82,FALSE)*$D$132*$A158/8760/1000*VLOOKUP($D158,MMap!$C$10:$AE$93,MATCH("Control Type Weight",MMap!$C$10:$AH$10,0),FALSE)</f>
        <v>0</v>
      </c>
      <c r="M158" s="302">
        <f ca="1">VLOOKUP($C158,$D$84:$X$101,M$82,FALSE)*$D$132*$A158/8760/1000*VLOOKUP($D158,MMap!$C$10:$AE$93,MATCH("Control Type Weight",MMap!$C$10:$AH$10,0),FALSE)</f>
        <v>0</v>
      </c>
      <c r="N158" s="302">
        <f ca="1">VLOOKUP($C158,$D$84:$X$101,N$82,FALSE)*$D$132*$A158/8760/1000*VLOOKUP($D158,MMap!$C$10:$AE$93,MATCH("Control Type Weight",MMap!$C$10:$AH$10,0),FALSE)</f>
        <v>0</v>
      </c>
      <c r="O158" s="302">
        <f ca="1">VLOOKUP($C158,$D$84:$X$101,O$82,FALSE)*$D$132*$A158/8760/1000*VLOOKUP($D158,MMap!$C$10:$AE$93,MATCH("Control Type Weight",MMap!$C$10:$AH$10,0),FALSE)</f>
        <v>0</v>
      </c>
      <c r="P158" s="302">
        <f ca="1">VLOOKUP($C158,$D$84:$X$101,P$82,FALSE)*$D$132*$A158/8760/1000*VLOOKUP($D158,MMap!$C$10:$AE$93,MATCH("Control Type Weight",MMap!$C$10:$AH$10,0),FALSE)</f>
        <v>0</v>
      </c>
      <c r="Q158" s="302">
        <f ca="1">VLOOKUP($C158,$D$84:$X$101,Q$82,FALSE)*$D$132*$A158/8760/1000*VLOOKUP($D158,MMap!$C$10:$AE$93,MATCH("Control Type Weight",MMap!$C$10:$AH$10,0),FALSE)</f>
        <v>0</v>
      </c>
      <c r="R158" s="302">
        <f ca="1">VLOOKUP($C158,$D$84:$X$101,R$82,FALSE)*$D$132*$A158/8760/1000*VLOOKUP($D158,MMap!$C$10:$AE$93,MATCH("Control Type Weight",MMap!$C$10:$AH$10,0),FALSE)</f>
        <v>0</v>
      </c>
      <c r="S158" s="302">
        <f ca="1">VLOOKUP($C158,$D$84:$X$101,S$82,FALSE)*$D$132*$A158/8760/1000*VLOOKUP($D158,MMap!$C$10:$AE$93,MATCH("Control Type Weight",MMap!$C$10:$AH$10,0),FALSE)</f>
        <v>0</v>
      </c>
      <c r="T158" s="302">
        <f ca="1">VLOOKUP($C158,$D$84:$X$101,T$82,FALSE)*$D$132*$A158/8760/1000*VLOOKUP($D158,MMap!$C$10:$AE$93,MATCH("Control Type Weight",MMap!$C$10:$AH$10,0),FALSE)</f>
        <v>0</v>
      </c>
      <c r="U158" s="302">
        <f ca="1">VLOOKUP($C158,$D$84:$X$101,U$82,FALSE)*$D$132*$A158/8760/1000*VLOOKUP($D158,MMap!$C$10:$AE$93,MATCH("Control Type Weight",MMap!$C$10:$AH$10,0),FALSE)</f>
        <v>0</v>
      </c>
      <c r="V158" s="302">
        <f ca="1">VLOOKUP($C158,$D$84:$X$101,V$82,FALSE)*$D$132*$A158/8760/1000*VLOOKUP($D158,MMap!$C$10:$AE$93,MATCH("Control Type Weight",MMap!$C$10:$AH$10,0),FALSE)</f>
        <v>0</v>
      </c>
      <c r="W158" s="302">
        <f ca="1">VLOOKUP($C158,$D$84:$X$101,W$82,FALSE)*$D$132*$A158/8760/1000*VLOOKUP($D158,MMap!$C$10:$AE$93,MATCH("Control Type Weight",MMap!$C$10:$AH$10,0),FALSE)</f>
        <v>0</v>
      </c>
      <c r="X158" s="302">
        <f ca="1">VLOOKUP($C158,$D$84:$X$101,X$82,FALSE)*$D$132*$A158/8760/1000*VLOOKUP($D158,MMap!$C$10:$AE$93,MATCH("Control Type Weight",MMap!$C$10:$AH$10,0),FALSE)</f>
        <v>0</v>
      </c>
      <c r="Y158" s="335">
        <f>((VLOOKUP($C158,$D$36:$Z$53,$X$107+2,FALSE)+VLOOKUP($C158,$D$60:$Z$77,$X$107+2,FALSE))*$A158*$D$132/8760/1000)*VLOOKUP($D158,MMap!$C$10:$AE$93,MATCH("Control Type Weight",MMap!$C$10:$AH$10,0),FALSE)</f>
        <v>0</v>
      </c>
      <c r="Z158" s="238">
        <f t="shared" ca="1" si="34"/>
        <v>0</v>
      </c>
      <c r="AB158" s="207" t="e">
        <f t="shared" ca="1" si="35"/>
        <v>#DIV/0!</v>
      </c>
    </row>
    <row r="159" spans="1:28" ht="15">
      <c r="A159" s="322">
        <f t="shared" si="32"/>
        <v>409.72268378074193</v>
      </c>
      <c r="B159" s="310">
        <f t="shared" si="33"/>
        <v>174.02667135718542</v>
      </c>
      <c r="C159" s="321" t="s">
        <v>295</v>
      </c>
      <c r="D159" t="s">
        <v>827</v>
      </c>
      <c r="E159" s="302">
        <f ca="1">VLOOKUP($C159,$D$84:$X$101,E$82,FALSE)*$D$132*$A159/8760/1000*VLOOKUP($D159,MMap!$C$10:$AE$93,MATCH("Control Type Weight",MMap!$C$10:$AH$10,0),FALSE)</f>
        <v>2.1099477237322962E-2</v>
      </c>
      <c r="F159" s="302">
        <f ca="1">VLOOKUP($C159,$D$84:$X$101,F$82,FALSE)*$D$132*$A159/8760/1000*VLOOKUP($D159,MMap!$C$10:$AE$93,MATCH("Control Type Weight",MMap!$C$10:$AH$10,0),FALSE)</f>
        <v>3.737788638895554E-2</v>
      </c>
      <c r="G159" s="302">
        <f ca="1">VLOOKUP($C159,$D$84:$X$101,G$82,FALSE)*$D$132*$A159/8760/1000*VLOOKUP($D159,MMap!$C$10:$AE$93,MATCH("Control Type Weight",MMap!$C$10:$AH$10,0),FALSE)</f>
        <v>4.9917392693985839E-2</v>
      </c>
      <c r="H159" s="302">
        <f ca="1">VLOOKUP($C159,$D$84:$X$101,H$82,FALSE)*$D$132*$A159/8760/1000*VLOOKUP($D159,MMap!$C$10:$AE$93,MATCH("Control Type Weight",MMap!$C$10:$AH$10,0),FALSE)</f>
        <v>5.9557330390175148E-2</v>
      </c>
      <c r="I159" s="302">
        <f ca="1">VLOOKUP($C159,$D$84:$X$101,I$82,FALSE)*$D$132*$A159/8760/1000*VLOOKUP($D159,MMap!$C$10:$AE$93,MATCH("Control Type Weight",MMap!$C$10:$AH$10,0),FALSE)</f>
        <v>6.6948692126853129E-2</v>
      </c>
      <c r="J159" s="302">
        <f ca="1">VLOOKUP($C159,$D$84:$X$101,J$82,FALSE)*$D$132*$A159/8760/1000*VLOOKUP($D159,MMap!$C$10:$AE$93,MATCH("Control Type Weight",MMap!$C$10:$AH$10,0),FALSE)</f>
        <v>7.2596391373095523E-2</v>
      </c>
      <c r="K159" s="302">
        <f ca="1">VLOOKUP($C159,$D$84:$X$101,K$82,FALSE)*$D$132*$A159/8760/1000*VLOOKUP($D159,MMap!$C$10:$AE$93,MATCH("Control Type Weight",MMap!$C$10:$AH$10,0),FALSE)</f>
        <v>7.6892041466897279E-2</v>
      </c>
      <c r="L159" s="302">
        <f ca="1">VLOOKUP($C159,$D$84:$X$101,L$82,FALSE)*$D$132*$A159/8760/1000*VLOOKUP($D159,MMap!$C$10:$AE$93,MATCH("Control Type Weight",MMap!$C$10:$AH$10,0),FALSE)</f>
        <v>8.0139379298080862E-2</v>
      </c>
      <c r="M159" s="302">
        <f ca="1">VLOOKUP($C159,$D$84:$X$101,M$82,FALSE)*$D$132*$A159/8760/1000*VLOOKUP($D159,MMap!$C$10:$AE$93,MATCH("Control Type Weight",MMap!$C$10:$AH$10,0),FALSE)</f>
        <v>8.2573984112494975E-2</v>
      </c>
      <c r="N159" s="302">
        <f ca="1">VLOOKUP($C159,$D$84:$X$101,N$82,FALSE)*$D$132*$A159/8760/1000*VLOOKUP($D159,MMap!$C$10:$AE$93,MATCH("Control Type Weight",MMap!$C$10:$AH$10,0),FALSE)</f>
        <v>0.12235183953896475</v>
      </c>
      <c r="O159" s="302">
        <f ca="1">VLOOKUP($C159,$D$84:$X$101,O$82,FALSE)*$D$132*$A159/8760/1000*VLOOKUP($D159,MMap!$C$10:$AE$93,MATCH("Control Type Weight",MMap!$C$10:$AH$10,0),FALSE)</f>
        <v>0.10987862287706197</v>
      </c>
      <c r="P159" s="302">
        <f ca="1">VLOOKUP($C159,$D$84:$X$101,P$82,FALSE)*$D$132*$A159/8760/1000*VLOOKUP($D159,MMap!$C$10:$AE$93,MATCH("Control Type Weight",MMap!$C$10:$AH$10,0),FALSE)</f>
        <v>0.10674582772836989</v>
      </c>
      <c r="Q159" s="302">
        <f ca="1">VLOOKUP($C159,$D$84:$X$101,Q$82,FALSE)*$D$132*$A159/8760/1000*VLOOKUP($D159,MMap!$C$10:$AE$93,MATCH("Control Type Weight",MMap!$C$10:$AH$10,0),FALSE)</f>
        <v>0.10723728596010904</v>
      </c>
      <c r="R159" s="302">
        <f ca="1">VLOOKUP($C159,$D$84:$X$101,R$82,FALSE)*$D$132*$A159/8760/1000*VLOOKUP($D159,MMap!$C$10:$AE$93,MATCH("Control Type Weight",MMap!$C$10:$AH$10,0),FALSE)</f>
        <v>0.10420475903047499</v>
      </c>
      <c r="S159" s="302">
        <f ca="1">VLOOKUP($C159,$D$84:$X$101,S$82,FALSE)*$D$132*$A159/8760/1000*VLOOKUP($D159,MMap!$C$10:$AE$93,MATCH("Control Type Weight",MMap!$C$10:$AH$10,0),FALSE)</f>
        <v>9.9680157481658954E-2</v>
      </c>
      <c r="T159" s="302">
        <f ca="1">VLOOKUP($C159,$D$84:$X$101,T$82,FALSE)*$D$132*$A159/8760/1000*VLOOKUP($D159,MMap!$C$10:$AE$93,MATCH("Control Type Weight",MMap!$C$10:$AH$10,0),FALSE)</f>
        <v>0.10120615282622289</v>
      </c>
      <c r="U159" s="302">
        <f ca="1">VLOOKUP($C159,$D$84:$X$101,U$82,FALSE)*$D$132*$A159/8760/1000*VLOOKUP($D159,MMap!$C$10:$AE$93,MATCH("Control Type Weight",MMap!$C$10:$AH$10,0),FALSE)</f>
        <v>9.8303443365312368E-2</v>
      </c>
      <c r="V159" s="302">
        <f ca="1">VLOOKUP($C159,$D$84:$X$101,V$82,FALSE)*$D$132*$A159/8760/1000*VLOOKUP($D159,MMap!$C$10:$AE$93,MATCH("Control Type Weight",MMap!$C$10:$AH$10,0),FALSE)</f>
        <v>9.7001073800652857E-2</v>
      </c>
      <c r="W159" s="302">
        <f ca="1">VLOOKUP($C159,$D$84:$X$101,W$82,FALSE)*$D$132*$A159/8760/1000*VLOOKUP($D159,MMap!$C$10:$AE$93,MATCH("Control Type Weight",MMap!$C$10:$AH$10,0),FALSE)</f>
        <v>9.7190332075755767E-2</v>
      </c>
      <c r="X159" s="302">
        <f ca="1">VLOOKUP($C159,$D$84:$X$101,X$82,FALSE)*$D$132*$A159/8760/1000*VLOOKUP($D159,MMap!$C$10:$AE$93,MATCH("Control Type Weight",MMap!$C$10:$AH$10,0),FALSE)</f>
        <v>9.6360541987658213E-2</v>
      </c>
      <c r="Y159" s="335">
        <f>((VLOOKUP($C159,$D$36:$Z$53,$X$107+2,FALSE)+VLOOKUP($C159,$D$60:$Z$77,$X$107+2,FALSE))*$A159*$D$132/8760/1000)*VLOOKUP($D159,MMap!$C$10:$AE$93,MATCH("Control Type Weight",MMap!$C$10:$AH$10,0),FALSE)</f>
        <v>1.8539554857207654</v>
      </c>
      <c r="Z159" s="238">
        <f t="shared" ca="1" si="34"/>
        <v>1.6872626117601028</v>
      </c>
      <c r="AB159" s="207">
        <f t="shared" ca="1" si="35"/>
        <v>0.91008798471994756</v>
      </c>
    </row>
    <row r="160" spans="1:28" ht="15">
      <c r="A160" s="322">
        <f t="shared" si="32"/>
        <v>458.32073375628107</v>
      </c>
      <c r="B160" s="310">
        <f t="shared" si="33"/>
        <v>148.51093009038169</v>
      </c>
      <c r="C160" s="321" t="s">
        <v>509</v>
      </c>
      <c r="D160" t="s">
        <v>822</v>
      </c>
      <c r="E160" s="302">
        <f ca="1">VLOOKUP($C160,$D$84:$X$101,E$82,FALSE)*$D$132*$A160/8760/1000*VLOOKUP($D160,MMap!$C$10:$AE$93,MATCH("Control Type Weight",MMap!$C$10:$AH$10,0),FALSE)</f>
        <v>7.6159631283503519E-3</v>
      </c>
      <c r="F160" s="302">
        <f ca="1">VLOOKUP($C160,$D$84:$X$101,F$82,FALSE)*$D$132*$A160/8760/1000*VLOOKUP($D160,MMap!$C$10:$AE$93,MATCH("Control Type Weight",MMap!$C$10:$AH$10,0),FALSE)</f>
        <v>1.3491737323728692E-2</v>
      </c>
      <c r="G160" s="302">
        <f ca="1">VLOOKUP($C160,$D$84:$X$101,G$82,FALSE)*$D$132*$A160/8760/1000*VLOOKUP($D160,MMap!$C$10:$AE$93,MATCH("Control Type Weight",MMap!$C$10:$AH$10,0),FALSE)</f>
        <v>1.8017935607821549E-2</v>
      </c>
      <c r="H160" s="302">
        <f ca="1">VLOOKUP($C160,$D$84:$X$101,H$82,FALSE)*$D$132*$A160/8760/1000*VLOOKUP($D160,MMap!$C$10:$AE$93,MATCH("Control Type Weight",MMap!$C$10:$AH$10,0),FALSE)</f>
        <v>2.1497519923015105E-2</v>
      </c>
      <c r="I160" s="302">
        <f ca="1">VLOOKUP($C160,$D$84:$X$101,I$82,FALSE)*$D$132*$A160/8760/1000*VLOOKUP($D160,MMap!$C$10:$AE$93,MATCH("Control Type Weight",MMap!$C$10:$AH$10,0),FALSE)</f>
        <v>2.4165469361841167E-2</v>
      </c>
      <c r="J160" s="302">
        <f ca="1">VLOOKUP($C160,$D$84:$X$101,J$82,FALSE)*$D$132*$A160/8760/1000*VLOOKUP($D160,MMap!$C$10:$AE$93,MATCH("Control Type Weight",MMap!$C$10:$AH$10,0),FALSE)</f>
        <v>2.6204034997169279E-2</v>
      </c>
      <c r="K160" s="302">
        <f ca="1">VLOOKUP($C160,$D$84:$X$101,K$82,FALSE)*$D$132*$A160/8760/1000*VLOOKUP($D160,MMap!$C$10:$AE$93,MATCH("Control Type Weight",MMap!$C$10:$AH$10,0),FALSE)</f>
        <v>2.7754571645954976E-2</v>
      </c>
      <c r="L160" s="302">
        <f ca="1">VLOOKUP($C160,$D$84:$X$101,L$82,FALSE)*$D$132*$A160/8760/1000*VLOOKUP($D160,MMap!$C$10:$AE$93,MATCH("Control Type Weight",MMap!$C$10:$AH$10,0),FALSE)</f>
        <v>2.8926714676297146E-2</v>
      </c>
      <c r="M160" s="302">
        <f ca="1">VLOOKUP($C160,$D$84:$X$101,M$82,FALSE)*$D$132*$A160/8760/1000*VLOOKUP($D160,MMap!$C$10:$AE$93,MATCH("Control Type Weight",MMap!$C$10:$AH$10,0),FALSE)</f>
        <v>2.9805497609643163E-2</v>
      </c>
      <c r="N160" s="302">
        <f ca="1">VLOOKUP($C160,$D$84:$X$101,N$82,FALSE)*$D$132*$A160/8760/1000*VLOOKUP($D160,MMap!$C$10:$AE$93,MATCH("Control Type Weight",MMap!$C$10:$AH$10,0),FALSE)</f>
        <v>5.7521325258806391E-2</v>
      </c>
      <c r="O160" s="302">
        <f ca="1">VLOOKUP($C160,$D$84:$X$101,O$82,FALSE)*$D$132*$A160/8760/1000*VLOOKUP($D160,MMap!$C$10:$AE$93,MATCH("Control Type Weight",MMap!$C$10:$AH$10,0),FALSE)</f>
        <v>4.8168338896100941E-2</v>
      </c>
      <c r="P160" s="302">
        <f ca="1">VLOOKUP($C160,$D$84:$X$101,P$82,FALSE)*$D$132*$A160/8760/1000*VLOOKUP($D160,MMap!$C$10:$AE$93,MATCH("Control Type Weight",MMap!$C$10:$AH$10,0),FALSE)</f>
        <v>4.5605599174201969E-2</v>
      </c>
      <c r="Q160" s="302">
        <f ca="1">VLOOKUP($C160,$D$84:$X$101,Q$82,FALSE)*$D$132*$A160/8760/1000*VLOOKUP($D160,MMap!$C$10:$AE$93,MATCH("Control Type Weight",MMap!$C$10:$AH$10,0),FALSE)</f>
        <v>4.5729069252436437E-2</v>
      </c>
      <c r="R160" s="302">
        <f ca="1">VLOOKUP($C160,$D$84:$X$101,R$82,FALSE)*$D$132*$A160/8760/1000*VLOOKUP($D160,MMap!$C$10:$AE$93,MATCH("Control Type Weight",MMap!$C$10:$AH$10,0),FALSE)</f>
        <v>4.3420771082505145E-2</v>
      </c>
      <c r="S160" s="302">
        <f ca="1">VLOOKUP($C160,$D$84:$X$101,S$82,FALSE)*$D$132*$A160/8760/1000*VLOOKUP($D160,MMap!$C$10:$AE$93,MATCH("Control Type Weight",MMap!$C$10:$AH$10,0),FALSE)</f>
        <v>4.0110856995270915E-2</v>
      </c>
      <c r="T160" s="302">
        <f ca="1">VLOOKUP($C160,$D$84:$X$101,T$82,FALSE)*$D$132*$A160/8760/1000*VLOOKUP($D160,MMap!$C$10:$AE$93,MATCH("Control Type Weight",MMap!$C$10:$AH$10,0),FALSE)</f>
        <v>4.1161178176888413E-2</v>
      </c>
      <c r="U160" s="302">
        <f ca="1">VLOOKUP($C160,$D$84:$X$101,U$82,FALSE)*$D$132*$A160/8760/1000*VLOOKUP($D160,MMap!$C$10:$AE$93,MATCH("Control Type Weight",MMap!$C$10:$AH$10,0),FALSE)</f>
        <v>3.9092036032428105E-2</v>
      </c>
      <c r="V160" s="302">
        <f ca="1">VLOOKUP($C160,$D$84:$X$101,V$82,FALSE)*$D$132*$A160/8760/1000*VLOOKUP($D160,MMap!$C$10:$AE$93,MATCH("Control Type Weight",MMap!$C$10:$AH$10,0),FALSE)</f>
        <v>3.8192058986592413E-2</v>
      </c>
      <c r="W160" s="302">
        <f ca="1">VLOOKUP($C160,$D$84:$X$101,W$82,FALSE)*$D$132*$A160/8760/1000*VLOOKUP($D160,MMap!$C$10:$AE$93,MATCH("Control Type Weight",MMap!$C$10:$AH$10,0),FALSE)</f>
        <v>3.8377238832768605E-2</v>
      </c>
      <c r="X160" s="302">
        <f ca="1">VLOOKUP($C160,$D$84:$X$101,X$82,FALSE)*$D$132*$A160/8760/1000*VLOOKUP($D160,MMap!$C$10:$AE$93,MATCH("Control Type Weight",MMap!$C$10:$AH$10,0),FALSE)</f>
        <v>3.7853095281278448E-2</v>
      </c>
      <c r="Y160" s="335">
        <f>((VLOOKUP($C160,$D$36:$Z$53,$X$107+2,FALSE)+VLOOKUP($C160,$D$60:$Z$77,$X$107+2,FALSE))*$A160*$D$132/8760/1000)*VLOOKUP($D160,MMap!$C$10:$AE$93,MATCH("Control Type Weight",MMap!$C$10:$AH$10,0),FALSE)</f>
        <v>0.68075279716193815</v>
      </c>
      <c r="Z160" s="238">
        <f t="shared" ca="1" si="34"/>
        <v>0.67271101224309904</v>
      </c>
      <c r="AB160" s="207">
        <f t="shared" ca="1" si="35"/>
        <v>0.98818692342893721</v>
      </c>
    </row>
    <row r="161" spans="1:28" ht="15">
      <c r="A161" s="322">
        <f t="shared" si="32"/>
        <v>226.18425274339933</v>
      </c>
      <c r="B161" s="310">
        <f t="shared" si="33"/>
        <v>213.51189660240865</v>
      </c>
      <c r="C161" s="321" t="s">
        <v>296</v>
      </c>
      <c r="D161" t="s">
        <v>826</v>
      </c>
      <c r="E161" s="302">
        <f ca="1">VLOOKUP($C161,$D$84:$X$101,E$82,FALSE)*$D$132*$A161/8760/1000*VLOOKUP($D161,MMap!$C$10:$AE$93,MATCH("Control Type Weight",MMap!$C$10:$AH$10,0),FALSE)</f>
        <v>2.0167550768514345E-2</v>
      </c>
      <c r="F161" s="302">
        <f ca="1">VLOOKUP($C161,$D$84:$X$101,F$82,FALSE)*$D$132*$A161/8760/1000*VLOOKUP($D161,MMap!$C$10:$AE$93,MATCH("Control Type Weight",MMap!$C$10:$AH$10,0),FALSE)</f>
        <v>3.5741321095796856E-2</v>
      </c>
      <c r="G161" s="302">
        <f ca="1">VLOOKUP($C161,$D$84:$X$101,G$82,FALSE)*$D$132*$A161/8760/1000*VLOOKUP($D161,MMap!$C$10:$AE$93,MATCH("Control Type Weight",MMap!$C$10:$AH$10,0),FALSE)</f>
        <v>4.7750964979238045E-2</v>
      </c>
      <c r="H161" s="302">
        <f ca="1">VLOOKUP($C161,$D$84:$X$101,H$82,FALSE)*$D$132*$A161/8760/1000*VLOOKUP($D161,MMap!$C$10:$AE$93,MATCH("Control Type Weight",MMap!$C$10:$AH$10,0),FALSE)</f>
        <v>5.699540972399525E-2</v>
      </c>
      <c r="I161" s="302">
        <f ca="1">VLOOKUP($C161,$D$84:$X$101,I$82,FALSE)*$D$132*$A161/8760/1000*VLOOKUP($D161,MMap!$C$10:$AE$93,MATCH("Control Type Weight",MMap!$C$10:$AH$10,0),FALSE)</f>
        <v>6.4094557363894716E-2</v>
      </c>
      <c r="J161" s="302">
        <f ca="1">VLOOKUP($C161,$D$84:$X$101,J$82,FALSE)*$D$132*$A161/8760/1000*VLOOKUP($D161,MMap!$C$10:$AE$93,MATCH("Control Type Weight",MMap!$C$10:$AH$10,0),FALSE)</f>
        <v>6.9529400787605666E-2</v>
      </c>
      <c r="K161" s="302">
        <f ca="1">VLOOKUP($C161,$D$84:$X$101,K$82,FALSE)*$D$132*$A161/8760/1000*VLOOKUP($D161,MMap!$C$10:$AE$93,MATCH("Control Type Weight",MMap!$C$10:$AH$10,0),FALSE)</f>
        <v>7.3673150611963958E-2</v>
      </c>
      <c r="L161" s="302">
        <f ca="1">VLOOKUP($C161,$D$84:$X$101,L$82,FALSE)*$D$132*$A161/8760/1000*VLOOKUP($D161,MMap!$C$10:$AE$93,MATCH("Control Type Weight",MMap!$C$10:$AH$10,0),FALSE)</f>
        <v>7.6815387121233786E-2</v>
      </c>
      <c r="M161" s="302">
        <f ca="1">VLOOKUP($C161,$D$84:$X$101,M$82,FALSE)*$D$132*$A161/8760/1000*VLOOKUP($D161,MMap!$C$10:$AE$93,MATCH("Control Type Weight",MMap!$C$10:$AH$10,0),FALSE)</f>
        <v>7.9180800220971445E-2</v>
      </c>
      <c r="N161" s="302">
        <f ca="1">VLOOKUP($C161,$D$84:$X$101,N$82,FALSE)*$D$132*$A161/8760/1000*VLOOKUP($D161,MMap!$C$10:$AE$93,MATCH("Control Type Weight",MMap!$C$10:$AH$10,0),FALSE)</f>
        <v>0.10066617894286407</v>
      </c>
      <c r="O161" s="302">
        <f ca="1">VLOOKUP($C161,$D$84:$X$101,O$82,FALSE)*$D$132*$A161/8760/1000*VLOOKUP($D161,MMap!$C$10:$AE$93,MATCH("Control Type Weight",MMap!$C$10:$AH$10,0),FALSE)</f>
        <v>9.479994644292257E-2</v>
      </c>
      <c r="P161" s="302">
        <f ca="1">VLOOKUP($C161,$D$84:$X$101,P$82,FALSE)*$D$132*$A161/8760/1000*VLOOKUP($D161,MMap!$C$10:$AE$93,MATCH("Control Type Weight",MMap!$C$10:$AH$10,0),FALSE)</f>
        <v>9.3619192382533661E-2</v>
      </c>
      <c r="Q161" s="302">
        <f ca="1">VLOOKUP($C161,$D$84:$X$101,Q$82,FALSE)*$D$132*$A161/8760/1000*VLOOKUP($D161,MMap!$C$10:$AE$93,MATCH("Control Type Weight",MMap!$C$10:$AH$10,0),FALSE)</f>
        <v>9.4192232920591562E-2</v>
      </c>
      <c r="R161" s="302">
        <f ca="1">VLOOKUP($C161,$D$84:$X$101,R$82,FALSE)*$D$132*$A161/8760/1000*VLOOKUP($D161,MMap!$C$10:$AE$93,MATCH("Control Type Weight",MMap!$C$10:$AH$10,0),FALSE)</f>
        <v>9.2835285446608934E-2</v>
      </c>
      <c r="S161" s="302">
        <f ca="1">VLOOKUP($C161,$D$84:$X$101,S$82,FALSE)*$D$132*$A161/8760/1000*VLOOKUP($D161,MMap!$C$10:$AE$93,MATCH("Control Type Weight",MMap!$C$10:$AH$10,0),FALSE)</f>
        <v>9.0626073139949248E-2</v>
      </c>
      <c r="T161" s="302">
        <f ca="1">VLOOKUP($C161,$D$84:$X$101,T$82,FALSE)*$D$132*$A161/8760/1000*VLOOKUP($D161,MMap!$C$10:$AE$93,MATCH("Control Type Weight",MMap!$C$10:$AH$10,0),FALSE)</f>
        <v>9.1499472371575866E-2</v>
      </c>
      <c r="U161" s="302">
        <f ca="1">VLOOKUP($C161,$D$84:$X$101,U$82,FALSE)*$D$132*$A161/8760/1000*VLOOKUP($D161,MMap!$C$10:$AE$93,MATCH("Control Type Weight",MMap!$C$10:$AH$10,0),FALSE)</f>
        <v>9.0026268449268684E-2</v>
      </c>
      <c r="V161" s="302">
        <f ca="1">VLOOKUP($C161,$D$84:$X$101,V$82,FALSE)*$D$132*$A161/8760/1000*VLOOKUP($D161,MMap!$C$10:$AE$93,MATCH("Control Type Weight",MMap!$C$10:$AH$10,0),FALSE)</f>
        <v>8.9348285731475588E-2</v>
      </c>
      <c r="W161" s="302">
        <f ca="1">VLOOKUP($C161,$D$84:$X$101,W$82,FALSE)*$D$132*$A161/8760/1000*VLOOKUP($D161,MMap!$C$10:$AE$93,MATCH("Control Type Weight",MMap!$C$10:$AH$10,0),FALSE)</f>
        <v>8.9417193899140476E-2</v>
      </c>
      <c r="X161" s="302">
        <f ca="1">VLOOKUP($C161,$D$84:$X$101,X$82,FALSE)*$D$132*$A161/8760/1000*VLOOKUP($D161,MMap!$C$10:$AE$93,MATCH("Control Type Weight",MMap!$C$10:$AH$10,0),FALSE)</f>
        <v>8.8935317736798511E-2</v>
      </c>
      <c r="Y161" s="335">
        <f>((VLOOKUP($C161,$D$36:$Z$53,$X$107+2,FALSE)+VLOOKUP($C161,$D$60:$Z$77,$X$107+2,FALSE))*$A161*$D$132/8760/1000)*VLOOKUP($D161,MMap!$C$10:$AE$93,MATCH("Control Type Weight",MMap!$C$10:$AH$10,0),FALSE)</f>
        <v>1.7267686256120007</v>
      </c>
      <c r="Z161" s="238">
        <f t="shared" ca="1" si="34"/>
        <v>1.5399139901369432</v>
      </c>
      <c r="AB161" s="207">
        <f t="shared" ca="1" si="35"/>
        <v>0.89178941943722623</v>
      </c>
    </row>
    <row r="162" spans="1:28" ht="15">
      <c r="A162" s="322">
        <f t="shared" si="32"/>
        <v>0</v>
      </c>
      <c r="B162" s="310">
        <f t="shared" si="33"/>
        <v>9999</v>
      </c>
      <c r="C162" s="321" t="s">
        <v>510</v>
      </c>
      <c r="D162" t="s">
        <v>866</v>
      </c>
      <c r="E162" s="302">
        <f ca="1">VLOOKUP($C162,$D$84:$X$101,E$82,FALSE)*$D$132*$A162/8760/1000*VLOOKUP($D162,MMap!$C$10:$AE$93,MATCH("Control Type Weight",MMap!$C$10:$AH$10,0),FALSE)</f>
        <v>0</v>
      </c>
      <c r="F162" s="302">
        <f ca="1">VLOOKUP($C162,$D$84:$X$101,F$82,FALSE)*$D$132*$A162/8760/1000*VLOOKUP($D162,MMap!$C$10:$AE$93,MATCH("Control Type Weight",MMap!$C$10:$AH$10,0),FALSE)</f>
        <v>0</v>
      </c>
      <c r="G162" s="302">
        <f ca="1">VLOOKUP($C162,$D$84:$X$101,G$82,FALSE)*$D$132*$A162/8760/1000*VLOOKUP($D162,MMap!$C$10:$AE$93,MATCH("Control Type Weight",MMap!$C$10:$AH$10,0),FALSE)</f>
        <v>0</v>
      </c>
      <c r="H162" s="302">
        <f ca="1">VLOOKUP($C162,$D$84:$X$101,H$82,FALSE)*$D$132*$A162/8760/1000*VLOOKUP($D162,MMap!$C$10:$AE$93,MATCH("Control Type Weight",MMap!$C$10:$AH$10,0),FALSE)</f>
        <v>0</v>
      </c>
      <c r="I162" s="302">
        <f ca="1">VLOOKUP($C162,$D$84:$X$101,I$82,FALSE)*$D$132*$A162/8760/1000*VLOOKUP($D162,MMap!$C$10:$AE$93,MATCH("Control Type Weight",MMap!$C$10:$AH$10,0),FALSE)</f>
        <v>0</v>
      </c>
      <c r="J162" s="302">
        <f ca="1">VLOOKUP($C162,$D$84:$X$101,J$82,FALSE)*$D$132*$A162/8760/1000*VLOOKUP($D162,MMap!$C$10:$AE$93,MATCH("Control Type Weight",MMap!$C$10:$AH$10,0),FALSE)</f>
        <v>0</v>
      </c>
      <c r="K162" s="302">
        <f ca="1">VLOOKUP($C162,$D$84:$X$101,K$82,FALSE)*$D$132*$A162/8760/1000*VLOOKUP($D162,MMap!$C$10:$AE$93,MATCH("Control Type Weight",MMap!$C$10:$AH$10,0),FALSE)</f>
        <v>0</v>
      </c>
      <c r="L162" s="302">
        <f ca="1">VLOOKUP($C162,$D$84:$X$101,L$82,FALSE)*$D$132*$A162/8760/1000*VLOOKUP($D162,MMap!$C$10:$AE$93,MATCH("Control Type Weight",MMap!$C$10:$AH$10,0),FALSE)</f>
        <v>0</v>
      </c>
      <c r="M162" s="302">
        <f ca="1">VLOOKUP($C162,$D$84:$X$101,M$82,FALSE)*$D$132*$A162/8760/1000*VLOOKUP($D162,MMap!$C$10:$AE$93,MATCH("Control Type Weight",MMap!$C$10:$AH$10,0),FALSE)</f>
        <v>0</v>
      </c>
      <c r="N162" s="302">
        <f ca="1">VLOOKUP($C162,$D$84:$X$101,N$82,FALSE)*$D$132*$A162/8760/1000*VLOOKUP($D162,MMap!$C$10:$AE$93,MATCH("Control Type Weight",MMap!$C$10:$AH$10,0),FALSE)</f>
        <v>0</v>
      </c>
      <c r="O162" s="302">
        <f ca="1">VLOOKUP($C162,$D$84:$X$101,O$82,FALSE)*$D$132*$A162/8760/1000*VLOOKUP($D162,MMap!$C$10:$AE$93,MATCH("Control Type Weight",MMap!$C$10:$AH$10,0),FALSE)</f>
        <v>0</v>
      </c>
      <c r="P162" s="302">
        <f ca="1">VLOOKUP($C162,$D$84:$X$101,P$82,FALSE)*$D$132*$A162/8760/1000*VLOOKUP($D162,MMap!$C$10:$AE$93,MATCH("Control Type Weight",MMap!$C$10:$AH$10,0),FALSE)</f>
        <v>0</v>
      </c>
      <c r="Q162" s="302">
        <f ca="1">VLOOKUP($C162,$D$84:$X$101,Q$82,FALSE)*$D$132*$A162/8760/1000*VLOOKUP($D162,MMap!$C$10:$AE$93,MATCH("Control Type Weight",MMap!$C$10:$AH$10,0),FALSE)</f>
        <v>0</v>
      </c>
      <c r="R162" s="302">
        <f ca="1">VLOOKUP($C162,$D$84:$X$101,R$82,FALSE)*$D$132*$A162/8760/1000*VLOOKUP($D162,MMap!$C$10:$AE$93,MATCH("Control Type Weight",MMap!$C$10:$AH$10,0),FALSE)</f>
        <v>0</v>
      </c>
      <c r="S162" s="302">
        <f ca="1">VLOOKUP($C162,$D$84:$X$101,S$82,FALSE)*$D$132*$A162/8760/1000*VLOOKUP($D162,MMap!$C$10:$AE$93,MATCH("Control Type Weight",MMap!$C$10:$AH$10,0),FALSE)</f>
        <v>0</v>
      </c>
      <c r="T162" s="302">
        <f ca="1">VLOOKUP($C162,$D$84:$X$101,T$82,FALSE)*$D$132*$A162/8760/1000*VLOOKUP($D162,MMap!$C$10:$AE$93,MATCH("Control Type Weight",MMap!$C$10:$AH$10,0),FALSE)</f>
        <v>0</v>
      </c>
      <c r="U162" s="302">
        <f ca="1">VLOOKUP($C162,$D$84:$X$101,U$82,FALSE)*$D$132*$A162/8760/1000*VLOOKUP($D162,MMap!$C$10:$AE$93,MATCH("Control Type Weight",MMap!$C$10:$AH$10,0),FALSE)</f>
        <v>0</v>
      </c>
      <c r="V162" s="302">
        <f ca="1">VLOOKUP($C162,$D$84:$X$101,V$82,FALSE)*$D$132*$A162/8760/1000*VLOOKUP($D162,MMap!$C$10:$AE$93,MATCH("Control Type Weight",MMap!$C$10:$AH$10,0),FALSE)</f>
        <v>0</v>
      </c>
      <c r="W162" s="302">
        <f ca="1">VLOOKUP($C162,$D$84:$X$101,W$82,FALSE)*$D$132*$A162/8760/1000*VLOOKUP($D162,MMap!$C$10:$AE$93,MATCH("Control Type Weight",MMap!$C$10:$AH$10,0),FALSE)</f>
        <v>0</v>
      </c>
      <c r="X162" s="302">
        <f ca="1">VLOOKUP($C162,$D$84:$X$101,X$82,FALSE)*$D$132*$A162/8760/1000*VLOOKUP($D162,MMap!$C$10:$AE$93,MATCH("Control Type Weight",MMap!$C$10:$AH$10,0),FALSE)</f>
        <v>0</v>
      </c>
      <c r="Y162" s="335">
        <f>((VLOOKUP($C162,$D$36:$Z$53,$X$107+2,FALSE)+VLOOKUP($C162,$D$60:$Z$77,$X$107+2,FALSE))*$A162*$D$132/8760/1000)*VLOOKUP($D162,MMap!$C$10:$AE$93,MATCH("Control Type Weight",MMap!$C$10:$AH$10,0),FALSE)</f>
        <v>0</v>
      </c>
      <c r="Z162" s="238">
        <f t="shared" ca="1" si="34"/>
        <v>0</v>
      </c>
      <c r="AB162" s="207" t="e">
        <f t="shared" ca="1" si="35"/>
        <v>#DIV/0!</v>
      </c>
    </row>
    <row r="163" spans="1:28" ht="15">
      <c r="A163" s="322">
        <f t="shared" si="32"/>
        <v>0</v>
      </c>
      <c r="B163" s="310">
        <f t="shared" si="33"/>
        <v>9999</v>
      </c>
      <c r="C163" s="321" t="s">
        <v>511</v>
      </c>
      <c r="D163" t="s">
        <v>867</v>
      </c>
      <c r="E163" s="302">
        <f ca="1">VLOOKUP($C163,$D$84:$X$101,E$82,FALSE)*$D$132*$A163/8760/1000*VLOOKUP($D163,MMap!$C$10:$AE$93,MATCH("Control Type Weight",MMap!$C$10:$AH$10,0),FALSE)</f>
        <v>0</v>
      </c>
      <c r="F163" s="302">
        <f ca="1">VLOOKUP($C163,$D$84:$X$101,F$82,FALSE)*$D$132*$A163/8760/1000*VLOOKUP($D163,MMap!$C$10:$AE$93,MATCH("Control Type Weight",MMap!$C$10:$AH$10,0),FALSE)</f>
        <v>0</v>
      </c>
      <c r="G163" s="302">
        <f ca="1">VLOOKUP($C163,$D$84:$X$101,G$82,FALSE)*$D$132*$A163/8760/1000*VLOOKUP($D163,MMap!$C$10:$AE$93,MATCH("Control Type Weight",MMap!$C$10:$AH$10,0),FALSE)</f>
        <v>0</v>
      </c>
      <c r="H163" s="302">
        <f ca="1">VLOOKUP($C163,$D$84:$X$101,H$82,FALSE)*$D$132*$A163/8760/1000*VLOOKUP($D163,MMap!$C$10:$AE$93,MATCH("Control Type Weight",MMap!$C$10:$AH$10,0),FALSE)</f>
        <v>0</v>
      </c>
      <c r="I163" s="302">
        <f ca="1">VLOOKUP($C163,$D$84:$X$101,I$82,FALSE)*$D$132*$A163/8760/1000*VLOOKUP($D163,MMap!$C$10:$AE$93,MATCH("Control Type Weight",MMap!$C$10:$AH$10,0),FALSE)</f>
        <v>0</v>
      </c>
      <c r="J163" s="302">
        <f ca="1">VLOOKUP($C163,$D$84:$X$101,J$82,FALSE)*$D$132*$A163/8760/1000*VLOOKUP($D163,MMap!$C$10:$AE$93,MATCH("Control Type Weight",MMap!$C$10:$AH$10,0),FALSE)</f>
        <v>0</v>
      </c>
      <c r="K163" s="302">
        <f ca="1">VLOOKUP($C163,$D$84:$X$101,K$82,FALSE)*$D$132*$A163/8760/1000*VLOOKUP($D163,MMap!$C$10:$AE$93,MATCH("Control Type Weight",MMap!$C$10:$AH$10,0),FALSE)</f>
        <v>0</v>
      </c>
      <c r="L163" s="302">
        <f ca="1">VLOOKUP($C163,$D$84:$X$101,L$82,FALSE)*$D$132*$A163/8760/1000*VLOOKUP($D163,MMap!$C$10:$AE$93,MATCH("Control Type Weight",MMap!$C$10:$AH$10,0),FALSE)</f>
        <v>0</v>
      </c>
      <c r="M163" s="302">
        <f ca="1">VLOOKUP($C163,$D$84:$X$101,M$82,FALSE)*$D$132*$A163/8760/1000*VLOOKUP($D163,MMap!$C$10:$AE$93,MATCH("Control Type Weight",MMap!$C$10:$AH$10,0),FALSE)</f>
        <v>0</v>
      </c>
      <c r="N163" s="302">
        <f ca="1">VLOOKUP($C163,$D$84:$X$101,N$82,FALSE)*$D$132*$A163/8760/1000*VLOOKUP($D163,MMap!$C$10:$AE$93,MATCH("Control Type Weight",MMap!$C$10:$AH$10,0),FALSE)</f>
        <v>0</v>
      </c>
      <c r="O163" s="302">
        <f ca="1">VLOOKUP($C163,$D$84:$X$101,O$82,FALSE)*$D$132*$A163/8760/1000*VLOOKUP($D163,MMap!$C$10:$AE$93,MATCH("Control Type Weight",MMap!$C$10:$AH$10,0),FALSE)</f>
        <v>0</v>
      </c>
      <c r="P163" s="302">
        <f ca="1">VLOOKUP($C163,$D$84:$X$101,P$82,FALSE)*$D$132*$A163/8760/1000*VLOOKUP($D163,MMap!$C$10:$AE$93,MATCH("Control Type Weight",MMap!$C$10:$AH$10,0),FALSE)</f>
        <v>0</v>
      </c>
      <c r="Q163" s="302">
        <f ca="1">VLOOKUP($C163,$D$84:$X$101,Q$82,FALSE)*$D$132*$A163/8760/1000*VLOOKUP($D163,MMap!$C$10:$AE$93,MATCH("Control Type Weight",MMap!$C$10:$AH$10,0),FALSE)</f>
        <v>0</v>
      </c>
      <c r="R163" s="302">
        <f ca="1">VLOOKUP($C163,$D$84:$X$101,R$82,FALSE)*$D$132*$A163/8760/1000*VLOOKUP($D163,MMap!$C$10:$AE$93,MATCH("Control Type Weight",MMap!$C$10:$AH$10,0),FALSE)</f>
        <v>0</v>
      </c>
      <c r="S163" s="302">
        <f ca="1">VLOOKUP($C163,$D$84:$X$101,S$82,FALSE)*$D$132*$A163/8760/1000*VLOOKUP($D163,MMap!$C$10:$AE$93,MATCH("Control Type Weight",MMap!$C$10:$AH$10,0),FALSE)</f>
        <v>0</v>
      </c>
      <c r="T163" s="302">
        <f ca="1">VLOOKUP($C163,$D$84:$X$101,T$82,FALSE)*$D$132*$A163/8760/1000*VLOOKUP($D163,MMap!$C$10:$AE$93,MATCH("Control Type Weight",MMap!$C$10:$AH$10,0),FALSE)</f>
        <v>0</v>
      </c>
      <c r="U163" s="302">
        <f ca="1">VLOOKUP($C163,$D$84:$X$101,U$82,FALSE)*$D$132*$A163/8760/1000*VLOOKUP($D163,MMap!$C$10:$AE$93,MATCH("Control Type Weight",MMap!$C$10:$AH$10,0),FALSE)</f>
        <v>0</v>
      </c>
      <c r="V163" s="302">
        <f ca="1">VLOOKUP($C163,$D$84:$X$101,V$82,FALSE)*$D$132*$A163/8760/1000*VLOOKUP($D163,MMap!$C$10:$AE$93,MATCH("Control Type Weight",MMap!$C$10:$AH$10,0),FALSE)</f>
        <v>0</v>
      </c>
      <c r="W163" s="302">
        <f ca="1">VLOOKUP($C163,$D$84:$X$101,W$82,FALSE)*$D$132*$A163/8760/1000*VLOOKUP($D163,MMap!$C$10:$AE$93,MATCH("Control Type Weight",MMap!$C$10:$AH$10,0),FALSE)</f>
        <v>0</v>
      </c>
      <c r="X163" s="302">
        <f ca="1">VLOOKUP($C163,$D$84:$X$101,X$82,FALSE)*$D$132*$A163/8760/1000*VLOOKUP($D163,MMap!$C$10:$AE$93,MATCH("Control Type Weight",MMap!$C$10:$AH$10,0),FALSE)</f>
        <v>0</v>
      </c>
      <c r="Y163" s="335">
        <f>((VLOOKUP($C163,$D$36:$Z$53,$X$107+2,FALSE)+VLOOKUP($C163,$D$60:$Z$77,$X$107+2,FALSE))*$A163*$D$132/8760/1000)*VLOOKUP($D163,MMap!$C$10:$AE$93,MATCH("Control Type Weight",MMap!$C$10:$AH$10,0),FALSE)</f>
        <v>0</v>
      </c>
      <c r="Z163" s="238">
        <f t="shared" ca="1" si="34"/>
        <v>0</v>
      </c>
      <c r="AB163" s="207" t="e">
        <f t="shared" ca="1" si="35"/>
        <v>#DIV/0!</v>
      </c>
    </row>
    <row r="164" spans="1:28" ht="15">
      <c r="A164" s="322">
        <f t="shared" si="32"/>
        <v>0</v>
      </c>
      <c r="B164" s="310">
        <f t="shared" si="33"/>
        <v>9999</v>
      </c>
      <c r="C164" s="321" t="s">
        <v>293</v>
      </c>
      <c r="D164" t="s">
        <v>868</v>
      </c>
      <c r="E164" s="302">
        <f ca="1">VLOOKUP($C164,$D$84:$X$101,E$82,FALSE)*$D$132*$A164/8760/1000*VLOOKUP($D164,MMap!$C$10:$AE$93,MATCH("Control Type Weight",MMap!$C$10:$AH$10,0),FALSE)</f>
        <v>0</v>
      </c>
      <c r="F164" s="302">
        <f ca="1">VLOOKUP($C164,$D$84:$X$101,F$82,FALSE)*$D$132*$A164/8760/1000*VLOOKUP($D164,MMap!$C$10:$AE$93,MATCH("Control Type Weight",MMap!$C$10:$AH$10,0),FALSE)</f>
        <v>0</v>
      </c>
      <c r="G164" s="302">
        <f ca="1">VLOOKUP($C164,$D$84:$X$101,G$82,FALSE)*$D$132*$A164/8760/1000*VLOOKUP($D164,MMap!$C$10:$AE$93,MATCH("Control Type Weight",MMap!$C$10:$AH$10,0),FALSE)</f>
        <v>0</v>
      </c>
      <c r="H164" s="302">
        <f ca="1">VLOOKUP($C164,$D$84:$X$101,H$82,FALSE)*$D$132*$A164/8760/1000*VLOOKUP($D164,MMap!$C$10:$AE$93,MATCH("Control Type Weight",MMap!$C$10:$AH$10,0),FALSE)</f>
        <v>0</v>
      </c>
      <c r="I164" s="302">
        <f ca="1">VLOOKUP($C164,$D$84:$X$101,I$82,FALSE)*$D$132*$A164/8760/1000*VLOOKUP($D164,MMap!$C$10:$AE$93,MATCH("Control Type Weight",MMap!$C$10:$AH$10,0),FALSE)</f>
        <v>0</v>
      </c>
      <c r="J164" s="302">
        <f ca="1">VLOOKUP($C164,$D$84:$X$101,J$82,FALSE)*$D$132*$A164/8760/1000*VLOOKUP($D164,MMap!$C$10:$AE$93,MATCH("Control Type Weight",MMap!$C$10:$AH$10,0),FALSE)</f>
        <v>0</v>
      </c>
      <c r="K164" s="302">
        <f ca="1">VLOOKUP($C164,$D$84:$X$101,K$82,FALSE)*$D$132*$A164/8760/1000*VLOOKUP($D164,MMap!$C$10:$AE$93,MATCH("Control Type Weight",MMap!$C$10:$AH$10,0),FALSE)</f>
        <v>0</v>
      </c>
      <c r="L164" s="302">
        <f ca="1">VLOOKUP($C164,$D$84:$X$101,L$82,FALSE)*$D$132*$A164/8760/1000*VLOOKUP($D164,MMap!$C$10:$AE$93,MATCH("Control Type Weight",MMap!$C$10:$AH$10,0),FALSE)</f>
        <v>0</v>
      </c>
      <c r="M164" s="302">
        <f ca="1">VLOOKUP($C164,$D$84:$X$101,M$82,FALSE)*$D$132*$A164/8760/1000*VLOOKUP($D164,MMap!$C$10:$AE$93,MATCH("Control Type Weight",MMap!$C$10:$AH$10,0),FALSE)</f>
        <v>0</v>
      </c>
      <c r="N164" s="302">
        <f ca="1">VLOOKUP($C164,$D$84:$X$101,N$82,FALSE)*$D$132*$A164/8760/1000*VLOOKUP($D164,MMap!$C$10:$AE$93,MATCH("Control Type Weight",MMap!$C$10:$AH$10,0),FALSE)</f>
        <v>0</v>
      </c>
      <c r="O164" s="302">
        <f ca="1">VLOOKUP($C164,$D$84:$X$101,O$82,FALSE)*$D$132*$A164/8760/1000*VLOOKUP($D164,MMap!$C$10:$AE$93,MATCH("Control Type Weight",MMap!$C$10:$AH$10,0),FALSE)</f>
        <v>0</v>
      </c>
      <c r="P164" s="302">
        <f ca="1">VLOOKUP($C164,$D$84:$X$101,P$82,FALSE)*$D$132*$A164/8760/1000*VLOOKUP($D164,MMap!$C$10:$AE$93,MATCH("Control Type Weight",MMap!$C$10:$AH$10,0),FALSE)</f>
        <v>0</v>
      </c>
      <c r="Q164" s="302">
        <f ca="1">VLOOKUP($C164,$D$84:$X$101,Q$82,FALSE)*$D$132*$A164/8760/1000*VLOOKUP($D164,MMap!$C$10:$AE$93,MATCH("Control Type Weight",MMap!$C$10:$AH$10,0),FALSE)</f>
        <v>0</v>
      </c>
      <c r="R164" s="302">
        <f ca="1">VLOOKUP($C164,$D$84:$X$101,R$82,FALSE)*$D$132*$A164/8760/1000*VLOOKUP($D164,MMap!$C$10:$AE$93,MATCH("Control Type Weight",MMap!$C$10:$AH$10,0),FALSE)</f>
        <v>0</v>
      </c>
      <c r="S164" s="302">
        <f ca="1">VLOOKUP($C164,$D$84:$X$101,S$82,FALSE)*$D$132*$A164/8760/1000*VLOOKUP($D164,MMap!$C$10:$AE$93,MATCH("Control Type Weight",MMap!$C$10:$AH$10,0),FALSE)</f>
        <v>0</v>
      </c>
      <c r="T164" s="302">
        <f ca="1">VLOOKUP($C164,$D$84:$X$101,T$82,FALSE)*$D$132*$A164/8760/1000*VLOOKUP($D164,MMap!$C$10:$AE$93,MATCH("Control Type Weight",MMap!$C$10:$AH$10,0),FALSE)</f>
        <v>0</v>
      </c>
      <c r="U164" s="302">
        <f ca="1">VLOOKUP($C164,$D$84:$X$101,U$82,FALSE)*$D$132*$A164/8760/1000*VLOOKUP($D164,MMap!$C$10:$AE$93,MATCH("Control Type Weight",MMap!$C$10:$AH$10,0),FALSE)</f>
        <v>0</v>
      </c>
      <c r="V164" s="302">
        <f ca="1">VLOOKUP($C164,$D$84:$X$101,V$82,FALSE)*$D$132*$A164/8760/1000*VLOOKUP($D164,MMap!$C$10:$AE$93,MATCH("Control Type Weight",MMap!$C$10:$AH$10,0),FALSE)</f>
        <v>0</v>
      </c>
      <c r="W164" s="302">
        <f ca="1">VLOOKUP($C164,$D$84:$X$101,W$82,FALSE)*$D$132*$A164/8760/1000*VLOOKUP($D164,MMap!$C$10:$AE$93,MATCH("Control Type Weight",MMap!$C$10:$AH$10,0),FALSE)</f>
        <v>0</v>
      </c>
      <c r="X164" s="302">
        <f ca="1">VLOOKUP($C164,$D$84:$X$101,X$82,FALSE)*$D$132*$A164/8760/1000*VLOOKUP($D164,MMap!$C$10:$AE$93,MATCH("Control Type Weight",MMap!$C$10:$AH$10,0),FALSE)</f>
        <v>0</v>
      </c>
      <c r="Y164" s="335">
        <f>((VLOOKUP($C164,$D$36:$Z$53,$X$107+2,FALSE)+VLOOKUP($C164,$D$60:$Z$77,$X$107+2,FALSE))*$A164*$D$132/8760/1000)*VLOOKUP($D164,MMap!$C$10:$AE$93,MATCH("Control Type Weight",MMap!$C$10:$AH$10,0),FALSE)</f>
        <v>0</v>
      </c>
      <c r="Z164" s="238">
        <f t="shared" ca="1" si="34"/>
        <v>0</v>
      </c>
      <c r="AB164" s="207" t="e">
        <f t="shared" ca="1" si="35"/>
        <v>#DIV/0!</v>
      </c>
    </row>
    <row r="165" spans="1:28" ht="15">
      <c r="A165" s="322">
        <f t="shared" si="32"/>
        <v>0</v>
      </c>
      <c r="B165" s="310">
        <f t="shared" si="33"/>
        <v>9999</v>
      </c>
      <c r="C165" s="321" t="s">
        <v>289</v>
      </c>
      <c r="D165" t="s">
        <v>869</v>
      </c>
      <c r="E165" s="302">
        <f ca="1">VLOOKUP($C165,$D$84:$X$101,E$82,FALSE)*$D$132*$A165/8760/1000*VLOOKUP($D165,MMap!$C$10:$AE$93,MATCH("Control Type Weight",MMap!$C$10:$AH$10,0),FALSE)</f>
        <v>0</v>
      </c>
      <c r="F165" s="302">
        <f ca="1">VLOOKUP($C165,$D$84:$X$101,F$82,FALSE)*$D$132*$A165/8760/1000*VLOOKUP($D165,MMap!$C$10:$AE$93,MATCH("Control Type Weight",MMap!$C$10:$AH$10,0),FALSE)</f>
        <v>0</v>
      </c>
      <c r="G165" s="302">
        <f ca="1">VLOOKUP($C165,$D$84:$X$101,G$82,FALSE)*$D$132*$A165/8760/1000*VLOOKUP($D165,MMap!$C$10:$AE$93,MATCH("Control Type Weight",MMap!$C$10:$AH$10,0),FALSE)</f>
        <v>0</v>
      </c>
      <c r="H165" s="302">
        <f ca="1">VLOOKUP($C165,$D$84:$X$101,H$82,FALSE)*$D$132*$A165/8760/1000*VLOOKUP($D165,MMap!$C$10:$AE$93,MATCH("Control Type Weight",MMap!$C$10:$AH$10,0),FALSE)</f>
        <v>0</v>
      </c>
      <c r="I165" s="302">
        <f ca="1">VLOOKUP($C165,$D$84:$X$101,I$82,FALSE)*$D$132*$A165/8760/1000*VLOOKUP($D165,MMap!$C$10:$AE$93,MATCH("Control Type Weight",MMap!$C$10:$AH$10,0),FALSE)</f>
        <v>0</v>
      </c>
      <c r="J165" s="302">
        <f ca="1">VLOOKUP($C165,$D$84:$X$101,J$82,FALSE)*$D$132*$A165/8760/1000*VLOOKUP($D165,MMap!$C$10:$AE$93,MATCH("Control Type Weight",MMap!$C$10:$AH$10,0),FALSE)</f>
        <v>0</v>
      </c>
      <c r="K165" s="302">
        <f ca="1">VLOOKUP($C165,$D$84:$X$101,K$82,FALSE)*$D$132*$A165/8760/1000*VLOOKUP($D165,MMap!$C$10:$AE$93,MATCH("Control Type Weight",MMap!$C$10:$AH$10,0),FALSE)</f>
        <v>0</v>
      </c>
      <c r="L165" s="302">
        <f ca="1">VLOOKUP($C165,$D$84:$X$101,L$82,FALSE)*$D$132*$A165/8760/1000*VLOOKUP($D165,MMap!$C$10:$AE$93,MATCH("Control Type Weight",MMap!$C$10:$AH$10,0),FALSE)</f>
        <v>0</v>
      </c>
      <c r="M165" s="302">
        <f ca="1">VLOOKUP($C165,$D$84:$X$101,M$82,FALSE)*$D$132*$A165/8760/1000*VLOOKUP($D165,MMap!$C$10:$AE$93,MATCH("Control Type Weight",MMap!$C$10:$AH$10,0),FALSE)</f>
        <v>0</v>
      </c>
      <c r="N165" s="302">
        <f ca="1">VLOOKUP($C165,$D$84:$X$101,N$82,FALSE)*$D$132*$A165/8760/1000*VLOOKUP($D165,MMap!$C$10:$AE$93,MATCH("Control Type Weight",MMap!$C$10:$AH$10,0),FALSE)</f>
        <v>0</v>
      </c>
      <c r="O165" s="302">
        <f ca="1">VLOOKUP($C165,$D$84:$X$101,O$82,FALSE)*$D$132*$A165/8760/1000*VLOOKUP($D165,MMap!$C$10:$AE$93,MATCH("Control Type Weight",MMap!$C$10:$AH$10,0),FALSE)</f>
        <v>0</v>
      </c>
      <c r="P165" s="302">
        <f ca="1">VLOOKUP($C165,$D$84:$X$101,P$82,FALSE)*$D$132*$A165/8760/1000*VLOOKUP($D165,MMap!$C$10:$AE$93,MATCH("Control Type Weight",MMap!$C$10:$AH$10,0),FALSE)</f>
        <v>0</v>
      </c>
      <c r="Q165" s="302">
        <f ca="1">VLOOKUP($C165,$D$84:$X$101,Q$82,FALSE)*$D$132*$A165/8760/1000*VLOOKUP($D165,MMap!$C$10:$AE$93,MATCH("Control Type Weight",MMap!$C$10:$AH$10,0),FALSE)</f>
        <v>0</v>
      </c>
      <c r="R165" s="302">
        <f ca="1">VLOOKUP($C165,$D$84:$X$101,R$82,FALSE)*$D$132*$A165/8760/1000*VLOOKUP($D165,MMap!$C$10:$AE$93,MATCH("Control Type Weight",MMap!$C$10:$AH$10,0),FALSE)</f>
        <v>0</v>
      </c>
      <c r="S165" s="302">
        <f ca="1">VLOOKUP($C165,$D$84:$X$101,S$82,FALSE)*$D$132*$A165/8760/1000*VLOOKUP($D165,MMap!$C$10:$AE$93,MATCH("Control Type Weight",MMap!$C$10:$AH$10,0),FALSE)</f>
        <v>0</v>
      </c>
      <c r="T165" s="302">
        <f ca="1">VLOOKUP($C165,$D$84:$X$101,T$82,FALSE)*$D$132*$A165/8760/1000*VLOOKUP($D165,MMap!$C$10:$AE$93,MATCH("Control Type Weight",MMap!$C$10:$AH$10,0),FALSE)</f>
        <v>0</v>
      </c>
      <c r="U165" s="302">
        <f ca="1">VLOOKUP($C165,$D$84:$X$101,U$82,FALSE)*$D$132*$A165/8760/1000*VLOOKUP($D165,MMap!$C$10:$AE$93,MATCH("Control Type Weight",MMap!$C$10:$AH$10,0),FALSE)</f>
        <v>0</v>
      </c>
      <c r="V165" s="302">
        <f ca="1">VLOOKUP($C165,$D$84:$X$101,V$82,FALSE)*$D$132*$A165/8760/1000*VLOOKUP($D165,MMap!$C$10:$AE$93,MATCH("Control Type Weight",MMap!$C$10:$AH$10,0),FALSE)</f>
        <v>0</v>
      </c>
      <c r="W165" s="302">
        <f ca="1">VLOOKUP($C165,$D$84:$X$101,W$82,FALSE)*$D$132*$A165/8760/1000*VLOOKUP($D165,MMap!$C$10:$AE$93,MATCH("Control Type Weight",MMap!$C$10:$AH$10,0),FALSE)</f>
        <v>0</v>
      </c>
      <c r="X165" s="302">
        <f ca="1">VLOOKUP($C165,$D$84:$X$101,X$82,FALSE)*$D$132*$A165/8760/1000*VLOOKUP($D165,MMap!$C$10:$AE$93,MATCH("Control Type Weight",MMap!$C$10:$AH$10,0),FALSE)</f>
        <v>0</v>
      </c>
      <c r="Y165" s="335">
        <f>((VLOOKUP($C165,$D$36:$Z$53,$X$107+2,FALSE)+VLOOKUP($C165,$D$60:$Z$77,$X$107+2,FALSE))*$A165*$D$132/8760/1000)*VLOOKUP($D165,MMap!$C$10:$AE$93,MATCH("Control Type Weight",MMap!$C$10:$AH$10,0),FALSE)</f>
        <v>0</v>
      </c>
      <c r="Z165" s="238">
        <f t="shared" ca="1" si="34"/>
        <v>0</v>
      </c>
      <c r="AB165" s="207" t="e">
        <f t="shared" ca="1" si="35"/>
        <v>#DIV/0!</v>
      </c>
    </row>
    <row r="166" spans="1:28" ht="15">
      <c r="A166" s="322">
        <f t="shared" si="32"/>
        <v>0</v>
      </c>
      <c r="B166" s="310">
        <f t="shared" si="33"/>
        <v>9999</v>
      </c>
      <c r="C166" s="321" t="s">
        <v>512</v>
      </c>
      <c r="D166" t="s">
        <v>870</v>
      </c>
      <c r="E166" s="302">
        <f ca="1">VLOOKUP($C166,$D$84:$X$101,E$82,FALSE)*$D$132*$A166/8760/1000*VLOOKUP($D166,MMap!$C$10:$AE$93,MATCH("Control Type Weight",MMap!$C$10:$AH$10,0),FALSE)</f>
        <v>0</v>
      </c>
      <c r="F166" s="302">
        <f ca="1">VLOOKUP($C166,$D$84:$X$101,F$82,FALSE)*$D$132*$A166/8760/1000*VLOOKUP($D166,MMap!$C$10:$AE$93,MATCH("Control Type Weight",MMap!$C$10:$AH$10,0),FALSE)</f>
        <v>0</v>
      </c>
      <c r="G166" s="302">
        <f ca="1">VLOOKUP($C166,$D$84:$X$101,G$82,FALSE)*$D$132*$A166/8760/1000*VLOOKUP($D166,MMap!$C$10:$AE$93,MATCH("Control Type Weight",MMap!$C$10:$AH$10,0),FALSE)</f>
        <v>0</v>
      </c>
      <c r="H166" s="302">
        <f ca="1">VLOOKUP($C166,$D$84:$X$101,H$82,FALSE)*$D$132*$A166/8760/1000*VLOOKUP($D166,MMap!$C$10:$AE$93,MATCH("Control Type Weight",MMap!$C$10:$AH$10,0),FALSE)</f>
        <v>0</v>
      </c>
      <c r="I166" s="302">
        <f ca="1">VLOOKUP($C166,$D$84:$X$101,I$82,FALSE)*$D$132*$A166/8760/1000*VLOOKUP($D166,MMap!$C$10:$AE$93,MATCH("Control Type Weight",MMap!$C$10:$AH$10,0),FALSE)</f>
        <v>0</v>
      </c>
      <c r="J166" s="302">
        <f ca="1">VLOOKUP($C166,$D$84:$X$101,J$82,FALSE)*$D$132*$A166/8760/1000*VLOOKUP($D166,MMap!$C$10:$AE$93,MATCH("Control Type Weight",MMap!$C$10:$AH$10,0),FALSE)</f>
        <v>0</v>
      </c>
      <c r="K166" s="302">
        <f ca="1">VLOOKUP($C166,$D$84:$X$101,K$82,FALSE)*$D$132*$A166/8760/1000*VLOOKUP($D166,MMap!$C$10:$AE$93,MATCH("Control Type Weight",MMap!$C$10:$AH$10,0),FALSE)</f>
        <v>0</v>
      </c>
      <c r="L166" s="302">
        <f ca="1">VLOOKUP($C166,$D$84:$X$101,L$82,FALSE)*$D$132*$A166/8760/1000*VLOOKUP($D166,MMap!$C$10:$AE$93,MATCH("Control Type Weight",MMap!$C$10:$AH$10,0),FALSE)</f>
        <v>0</v>
      </c>
      <c r="M166" s="302">
        <f ca="1">VLOOKUP($C166,$D$84:$X$101,M$82,FALSE)*$D$132*$A166/8760/1000*VLOOKUP($D166,MMap!$C$10:$AE$93,MATCH("Control Type Weight",MMap!$C$10:$AH$10,0),FALSE)</f>
        <v>0</v>
      </c>
      <c r="N166" s="302">
        <f ca="1">VLOOKUP($C166,$D$84:$X$101,N$82,FALSE)*$D$132*$A166/8760/1000*VLOOKUP($D166,MMap!$C$10:$AE$93,MATCH("Control Type Weight",MMap!$C$10:$AH$10,0),FALSE)</f>
        <v>0</v>
      </c>
      <c r="O166" s="302">
        <f ca="1">VLOOKUP($C166,$D$84:$X$101,O$82,FALSE)*$D$132*$A166/8760/1000*VLOOKUP($D166,MMap!$C$10:$AE$93,MATCH("Control Type Weight",MMap!$C$10:$AH$10,0),FALSE)</f>
        <v>0</v>
      </c>
      <c r="P166" s="302">
        <f ca="1">VLOOKUP($C166,$D$84:$X$101,P$82,FALSE)*$D$132*$A166/8760/1000*VLOOKUP($D166,MMap!$C$10:$AE$93,MATCH("Control Type Weight",MMap!$C$10:$AH$10,0),FALSE)</f>
        <v>0</v>
      </c>
      <c r="Q166" s="302">
        <f ca="1">VLOOKUP($C166,$D$84:$X$101,Q$82,FALSE)*$D$132*$A166/8760/1000*VLOOKUP($D166,MMap!$C$10:$AE$93,MATCH("Control Type Weight",MMap!$C$10:$AH$10,0),FALSE)</f>
        <v>0</v>
      </c>
      <c r="R166" s="302">
        <f ca="1">VLOOKUP($C166,$D$84:$X$101,R$82,FALSE)*$D$132*$A166/8760/1000*VLOOKUP($D166,MMap!$C$10:$AE$93,MATCH("Control Type Weight",MMap!$C$10:$AH$10,0),FALSE)</f>
        <v>0</v>
      </c>
      <c r="S166" s="302">
        <f ca="1">VLOOKUP($C166,$D$84:$X$101,S$82,FALSE)*$D$132*$A166/8760/1000*VLOOKUP($D166,MMap!$C$10:$AE$93,MATCH("Control Type Weight",MMap!$C$10:$AH$10,0),FALSE)</f>
        <v>0</v>
      </c>
      <c r="T166" s="302">
        <f ca="1">VLOOKUP($C166,$D$84:$X$101,T$82,FALSE)*$D$132*$A166/8760/1000*VLOOKUP($D166,MMap!$C$10:$AE$93,MATCH("Control Type Weight",MMap!$C$10:$AH$10,0),FALSE)</f>
        <v>0</v>
      </c>
      <c r="U166" s="302">
        <f ca="1">VLOOKUP($C166,$D$84:$X$101,U$82,FALSE)*$D$132*$A166/8760/1000*VLOOKUP($D166,MMap!$C$10:$AE$93,MATCH("Control Type Weight",MMap!$C$10:$AH$10,0),FALSE)</f>
        <v>0</v>
      </c>
      <c r="V166" s="302">
        <f ca="1">VLOOKUP($C166,$D$84:$X$101,V$82,FALSE)*$D$132*$A166/8760/1000*VLOOKUP($D166,MMap!$C$10:$AE$93,MATCH("Control Type Weight",MMap!$C$10:$AH$10,0),FALSE)</f>
        <v>0</v>
      </c>
      <c r="W166" s="302">
        <f ca="1">VLOOKUP($C166,$D$84:$X$101,W$82,FALSE)*$D$132*$A166/8760/1000*VLOOKUP($D166,MMap!$C$10:$AE$93,MATCH("Control Type Weight",MMap!$C$10:$AH$10,0),FALSE)</f>
        <v>0</v>
      </c>
      <c r="X166" s="302">
        <f ca="1">VLOOKUP($C166,$D$84:$X$101,X$82,FALSE)*$D$132*$A166/8760/1000*VLOOKUP($D166,MMap!$C$10:$AE$93,MATCH("Control Type Weight",MMap!$C$10:$AH$10,0),FALSE)</f>
        <v>0</v>
      </c>
      <c r="Y166" s="335">
        <f>((VLOOKUP($C166,$D$36:$Z$53,$X$107+2,FALSE)+VLOOKUP($C166,$D$60:$Z$77,$X$107+2,FALSE))*$A166*$D$132/8760/1000)*VLOOKUP($D166,MMap!$C$10:$AE$93,MATCH("Control Type Weight",MMap!$C$10:$AH$10,0),FALSE)</f>
        <v>0</v>
      </c>
      <c r="Z166" s="238">
        <f t="shared" ca="1" si="34"/>
        <v>0</v>
      </c>
      <c r="AB166" s="207" t="e">
        <f t="shared" ca="1" si="35"/>
        <v>#DIV/0!</v>
      </c>
    </row>
    <row r="167" spans="1:28" ht="15">
      <c r="A167" s="322">
        <f t="shared" si="32"/>
        <v>0</v>
      </c>
      <c r="B167" s="310">
        <f t="shared" si="33"/>
        <v>9999</v>
      </c>
      <c r="C167" s="321" t="s">
        <v>292</v>
      </c>
      <c r="D167" t="s">
        <v>871</v>
      </c>
      <c r="E167" s="302">
        <f ca="1">VLOOKUP($C167,$D$84:$X$101,E$82,FALSE)*$D$132*$A167/8760/1000*VLOOKUP($D167,MMap!$C$10:$AE$93,MATCH("Control Type Weight",MMap!$C$10:$AH$10,0),FALSE)</f>
        <v>0</v>
      </c>
      <c r="F167" s="302">
        <f ca="1">VLOOKUP($C167,$D$84:$X$101,F$82,FALSE)*$D$132*$A167/8760/1000*VLOOKUP($D167,MMap!$C$10:$AE$93,MATCH("Control Type Weight",MMap!$C$10:$AH$10,0),FALSE)</f>
        <v>0</v>
      </c>
      <c r="G167" s="302">
        <f ca="1">VLOOKUP($C167,$D$84:$X$101,G$82,FALSE)*$D$132*$A167/8760/1000*VLOOKUP($D167,MMap!$C$10:$AE$93,MATCH("Control Type Weight",MMap!$C$10:$AH$10,0),FALSE)</f>
        <v>0</v>
      </c>
      <c r="H167" s="302">
        <f ca="1">VLOOKUP($C167,$D$84:$X$101,H$82,FALSE)*$D$132*$A167/8760/1000*VLOOKUP($D167,MMap!$C$10:$AE$93,MATCH("Control Type Weight",MMap!$C$10:$AH$10,0),FALSE)</f>
        <v>0</v>
      </c>
      <c r="I167" s="302">
        <f ca="1">VLOOKUP($C167,$D$84:$X$101,I$82,FALSE)*$D$132*$A167/8760/1000*VLOOKUP($D167,MMap!$C$10:$AE$93,MATCH("Control Type Weight",MMap!$C$10:$AH$10,0),FALSE)</f>
        <v>0</v>
      </c>
      <c r="J167" s="302">
        <f ca="1">VLOOKUP($C167,$D$84:$X$101,J$82,FALSE)*$D$132*$A167/8760/1000*VLOOKUP($D167,MMap!$C$10:$AE$93,MATCH("Control Type Weight",MMap!$C$10:$AH$10,0),FALSE)</f>
        <v>0</v>
      </c>
      <c r="K167" s="302">
        <f ca="1">VLOOKUP($C167,$D$84:$X$101,K$82,FALSE)*$D$132*$A167/8760/1000*VLOOKUP($D167,MMap!$C$10:$AE$93,MATCH("Control Type Weight",MMap!$C$10:$AH$10,0),FALSE)</f>
        <v>0</v>
      </c>
      <c r="L167" s="302">
        <f ca="1">VLOOKUP($C167,$D$84:$X$101,L$82,FALSE)*$D$132*$A167/8760/1000*VLOOKUP($D167,MMap!$C$10:$AE$93,MATCH("Control Type Weight",MMap!$C$10:$AH$10,0),FALSE)</f>
        <v>0</v>
      </c>
      <c r="M167" s="302">
        <f ca="1">VLOOKUP($C167,$D$84:$X$101,M$82,FALSE)*$D$132*$A167/8760/1000*VLOOKUP($D167,MMap!$C$10:$AE$93,MATCH("Control Type Weight",MMap!$C$10:$AH$10,0),FALSE)</f>
        <v>0</v>
      </c>
      <c r="N167" s="302">
        <f ca="1">VLOOKUP($C167,$D$84:$X$101,N$82,FALSE)*$D$132*$A167/8760/1000*VLOOKUP($D167,MMap!$C$10:$AE$93,MATCH("Control Type Weight",MMap!$C$10:$AH$10,0),FALSE)</f>
        <v>0</v>
      </c>
      <c r="O167" s="302">
        <f ca="1">VLOOKUP($C167,$D$84:$X$101,O$82,FALSE)*$D$132*$A167/8760/1000*VLOOKUP($D167,MMap!$C$10:$AE$93,MATCH("Control Type Weight",MMap!$C$10:$AH$10,0),FALSE)</f>
        <v>0</v>
      </c>
      <c r="P167" s="302">
        <f ca="1">VLOOKUP($C167,$D$84:$X$101,P$82,FALSE)*$D$132*$A167/8760/1000*VLOOKUP($D167,MMap!$C$10:$AE$93,MATCH("Control Type Weight",MMap!$C$10:$AH$10,0),FALSE)</f>
        <v>0</v>
      </c>
      <c r="Q167" s="302">
        <f ca="1">VLOOKUP($C167,$D$84:$X$101,Q$82,FALSE)*$D$132*$A167/8760/1000*VLOOKUP($D167,MMap!$C$10:$AE$93,MATCH("Control Type Weight",MMap!$C$10:$AH$10,0),FALSE)</f>
        <v>0</v>
      </c>
      <c r="R167" s="302">
        <f ca="1">VLOOKUP($C167,$D$84:$X$101,R$82,FALSE)*$D$132*$A167/8760/1000*VLOOKUP($D167,MMap!$C$10:$AE$93,MATCH("Control Type Weight",MMap!$C$10:$AH$10,0),FALSE)</f>
        <v>0</v>
      </c>
      <c r="S167" s="302">
        <f ca="1">VLOOKUP($C167,$D$84:$X$101,S$82,FALSE)*$D$132*$A167/8760/1000*VLOOKUP($D167,MMap!$C$10:$AE$93,MATCH("Control Type Weight",MMap!$C$10:$AH$10,0),FALSE)</f>
        <v>0</v>
      </c>
      <c r="T167" s="302">
        <f ca="1">VLOOKUP($C167,$D$84:$X$101,T$82,FALSE)*$D$132*$A167/8760/1000*VLOOKUP($D167,MMap!$C$10:$AE$93,MATCH("Control Type Weight",MMap!$C$10:$AH$10,0),FALSE)</f>
        <v>0</v>
      </c>
      <c r="U167" s="302">
        <f ca="1">VLOOKUP($C167,$D$84:$X$101,U$82,FALSE)*$D$132*$A167/8760/1000*VLOOKUP($D167,MMap!$C$10:$AE$93,MATCH("Control Type Weight",MMap!$C$10:$AH$10,0),FALSE)</f>
        <v>0</v>
      </c>
      <c r="V167" s="302">
        <f ca="1">VLOOKUP($C167,$D$84:$X$101,V$82,FALSE)*$D$132*$A167/8760/1000*VLOOKUP($D167,MMap!$C$10:$AE$93,MATCH("Control Type Weight",MMap!$C$10:$AH$10,0),FALSE)</f>
        <v>0</v>
      </c>
      <c r="W167" s="302">
        <f ca="1">VLOOKUP($C167,$D$84:$X$101,W$82,FALSE)*$D$132*$A167/8760/1000*VLOOKUP($D167,MMap!$C$10:$AE$93,MATCH("Control Type Weight",MMap!$C$10:$AH$10,0),FALSE)</f>
        <v>0</v>
      </c>
      <c r="X167" s="302">
        <f ca="1">VLOOKUP($C167,$D$84:$X$101,X$82,FALSE)*$D$132*$A167/8760/1000*VLOOKUP($D167,MMap!$C$10:$AE$93,MATCH("Control Type Weight",MMap!$C$10:$AH$10,0),FALSE)</f>
        <v>0</v>
      </c>
      <c r="Y167" s="335">
        <f>((VLOOKUP($C167,$D$36:$Z$53,$X$107+2,FALSE)+VLOOKUP($C167,$D$60:$Z$77,$X$107+2,FALSE))*$A167*$D$132/8760/1000)*VLOOKUP($D167,MMap!$C$10:$AE$93,MATCH("Control Type Weight",MMap!$C$10:$AH$10,0),FALSE)</f>
        <v>0</v>
      </c>
      <c r="Z167" s="238">
        <f t="shared" ca="1" si="34"/>
        <v>0</v>
      </c>
      <c r="AB167" s="207" t="e">
        <f t="shared" ca="1" si="35"/>
        <v>#DIV/0!</v>
      </c>
    </row>
    <row r="168" spans="1:28" ht="15">
      <c r="A168" s="322">
        <f t="shared" si="32"/>
        <v>0</v>
      </c>
      <c r="B168" s="310">
        <f t="shared" si="33"/>
        <v>9999</v>
      </c>
      <c r="C168" s="321" t="s">
        <v>287</v>
      </c>
      <c r="D168" t="s">
        <v>872</v>
      </c>
      <c r="E168" s="302">
        <f ca="1">VLOOKUP($C168,$D$84:$X$101,E$82,FALSE)*$D$132*$A168/8760/1000*VLOOKUP($D168,MMap!$C$10:$AE$93,MATCH("Control Type Weight",MMap!$C$10:$AH$10,0),FALSE)</f>
        <v>0</v>
      </c>
      <c r="F168" s="302">
        <f ca="1">VLOOKUP($C168,$D$84:$X$101,F$82,FALSE)*$D$132*$A168/8760/1000*VLOOKUP($D168,MMap!$C$10:$AE$93,MATCH("Control Type Weight",MMap!$C$10:$AH$10,0),FALSE)</f>
        <v>0</v>
      </c>
      <c r="G168" s="302">
        <f ca="1">VLOOKUP($C168,$D$84:$X$101,G$82,FALSE)*$D$132*$A168/8760/1000*VLOOKUP($D168,MMap!$C$10:$AE$93,MATCH("Control Type Weight",MMap!$C$10:$AH$10,0),FALSE)</f>
        <v>0</v>
      </c>
      <c r="H168" s="302">
        <f ca="1">VLOOKUP($C168,$D$84:$X$101,H$82,FALSE)*$D$132*$A168/8760/1000*VLOOKUP($D168,MMap!$C$10:$AE$93,MATCH("Control Type Weight",MMap!$C$10:$AH$10,0),FALSE)</f>
        <v>0</v>
      </c>
      <c r="I168" s="302">
        <f ca="1">VLOOKUP($C168,$D$84:$X$101,I$82,FALSE)*$D$132*$A168/8760/1000*VLOOKUP($D168,MMap!$C$10:$AE$93,MATCH("Control Type Weight",MMap!$C$10:$AH$10,0),FALSE)</f>
        <v>0</v>
      </c>
      <c r="J168" s="302">
        <f ca="1">VLOOKUP($C168,$D$84:$X$101,J$82,FALSE)*$D$132*$A168/8760/1000*VLOOKUP($D168,MMap!$C$10:$AE$93,MATCH("Control Type Weight",MMap!$C$10:$AH$10,0),FALSE)</f>
        <v>0</v>
      </c>
      <c r="K168" s="302">
        <f ca="1">VLOOKUP($C168,$D$84:$X$101,K$82,FALSE)*$D$132*$A168/8760/1000*VLOOKUP($D168,MMap!$C$10:$AE$93,MATCH("Control Type Weight",MMap!$C$10:$AH$10,0),FALSE)</f>
        <v>0</v>
      </c>
      <c r="L168" s="302">
        <f ca="1">VLOOKUP($C168,$D$84:$X$101,L$82,FALSE)*$D$132*$A168/8760/1000*VLOOKUP($D168,MMap!$C$10:$AE$93,MATCH("Control Type Weight",MMap!$C$10:$AH$10,0),FALSE)</f>
        <v>0</v>
      </c>
      <c r="M168" s="302">
        <f ca="1">VLOOKUP($C168,$D$84:$X$101,M$82,FALSE)*$D$132*$A168/8760/1000*VLOOKUP($D168,MMap!$C$10:$AE$93,MATCH("Control Type Weight",MMap!$C$10:$AH$10,0),FALSE)</f>
        <v>0</v>
      </c>
      <c r="N168" s="302">
        <f ca="1">VLOOKUP($C168,$D$84:$X$101,N$82,FALSE)*$D$132*$A168/8760/1000*VLOOKUP($D168,MMap!$C$10:$AE$93,MATCH("Control Type Weight",MMap!$C$10:$AH$10,0),FALSE)</f>
        <v>0</v>
      </c>
      <c r="O168" s="302">
        <f ca="1">VLOOKUP($C168,$D$84:$X$101,O$82,FALSE)*$D$132*$A168/8760/1000*VLOOKUP($D168,MMap!$C$10:$AE$93,MATCH("Control Type Weight",MMap!$C$10:$AH$10,0),FALSE)</f>
        <v>0</v>
      </c>
      <c r="P168" s="302">
        <f ca="1">VLOOKUP($C168,$D$84:$X$101,P$82,FALSE)*$D$132*$A168/8760/1000*VLOOKUP($D168,MMap!$C$10:$AE$93,MATCH("Control Type Weight",MMap!$C$10:$AH$10,0),FALSE)</f>
        <v>0</v>
      </c>
      <c r="Q168" s="302">
        <f ca="1">VLOOKUP($C168,$D$84:$X$101,Q$82,FALSE)*$D$132*$A168/8760/1000*VLOOKUP($D168,MMap!$C$10:$AE$93,MATCH("Control Type Weight",MMap!$C$10:$AH$10,0),FALSE)</f>
        <v>0</v>
      </c>
      <c r="R168" s="302">
        <f ca="1">VLOOKUP($C168,$D$84:$X$101,R$82,FALSE)*$D$132*$A168/8760/1000*VLOOKUP($D168,MMap!$C$10:$AE$93,MATCH("Control Type Weight",MMap!$C$10:$AH$10,0),FALSE)</f>
        <v>0</v>
      </c>
      <c r="S168" s="302">
        <f ca="1">VLOOKUP($C168,$D$84:$X$101,S$82,FALSE)*$D$132*$A168/8760/1000*VLOOKUP($D168,MMap!$C$10:$AE$93,MATCH("Control Type Weight",MMap!$C$10:$AH$10,0),FALSE)</f>
        <v>0</v>
      </c>
      <c r="T168" s="302">
        <f ca="1">VLOOKUP($C168,$D$84:$X$101,T$82,FALSE)*$D$132*$A168/8760/1000*VLOOKUP($D168,MMap!$C$10:$AE$93,MATCH("Control Type Weight",MMap!$C$10:$AH$10,0),FALSE)</f>
        <v>0</v>
      </c>
      <c r="U168" s="302">
        <f ca="1">VLOOKUP($C168,$D$84:$X$101,U$82,FALSE)*$D$132*$A168/8760/1000*VLOOKUP($D168,MMap!$C$10:$AE$93,MATCH("Control Type Weight",MMap!$C$10:$AH$10,0),FALSE)</f>
        <v>0</v>
      </c>
      <c r="V168" s="302">
        <f ca="1">VLOOKUP($C168,$D$84:$X$101,V$82,FALSE)*$D$132*$A168/8760/1000*VLOOKUP($D168,MMap!$C$10:$AE$93,MATCH("Control Type Weight",MMap!$C$10:$AH$10,0),FALSE)</f>
        <v>0</v>
      </c>
      <c r="W168" s="302">
        <f ca="1">VLOOKUP($C168,$D$84:$X$101,W$82,FALSE)*$D$132*$A168/8760/1000*VLOOKUP($D168,MMap!$C$10:$AE$93,MATCH("Control Type Weight",MMap!$C$10:$AH$10,0),FALSE)</f>
        <v>0</v>
      </c>
      <c r="X168" s="302">
        <f ca="1">VLOOKUP($C168,$D$84:$X$101,X$82,FALSE)*$D$132*$A168/8760/1000*VLOOKUP($D168,MMap!$C$10:$AE$93,MATCH("Control Type Weight",MMap!$C$10:$AH$10,0),FALSE)</f>
        <v>0</v>
      </c>
      <c r="Y168" s="335">
        <f>((VLOOKUP($C168,$D$36:$Z$53,$X$107+2,FALSE)+VLOOKUP($C168,$D$60:$Z$77,$X$107+2,FALSE))*$A168*$D$132/8760/1000)*VLOOKUP($D168,MMap!$C$10:$AE$93,MATCH("Control Type Weight",MMap!$C$10:$AH$10,0),FALSE)</f>
        <v>0</v>
      </c>
      <c r="Z168" s="238">
        <f t="shared" ca="1" si="34"/>
        <v>0</v>
      </c>
      <c r="AB168" s="207" t="e">
        <f t="shared" ca="1" si="35"/>
        <v>#DIV/0!</v>
      </c>
    </row>
    <row r="169" spans="1:28" ht="15">
      <c r="A169" s="322">
        <f t="shared" si="32"/>
        <v>601.42388592626207</v>
      </c>
      <c r="B169" s="310">
        <f t="shared" si="33"/>
        <v>103.07682105608265</v>
      </c>
      <c r="C169" s="321" t="s">
        <v>291</v>
      </c>
      <c r="D169" t="s">
        <v>812</v>
      </c>
      <c r="E169" s="302">
        <f ca="1">VLOOKUP($C169,$D$84:$X$101,E$82,FALSE)*$D$132*$A169/8760/1000*VLOOKUP($D169,MMap!$C$10:$AE$93,MATCH("Control Type Weight",MMap!$C$10:$AH$10,0),FALSE)</f>
        <v>1.404122663968331E-2</v>
      </c>
      <c r="F169" s="302">
        <f ca="1">VLOOKUP($C169,$D$84:$X$101,F$82,FALSE)*$D$132*$A169/8760/1000*VLOOKUP($D169,MMap!$C$10:$AE$93,MATCH("Control Type Weight",MMap!$C$10:$AH$10,0),FALSE)</f>
        <v>2.475175603747419E-2</v>
      </c>
      <c r="G169" s="302">
        <f ca="1">VLOOKUP($C169,$D$84:$X$101,G$82,FALSE)*$D$132*$A169/8760/1000*VLOOKUP($D169,MMap!$C$10:$AE$93,MATCH("Control Type Weight",MMap!$C$10:$AH$10,0),FALSE)</f>
        <v>3.2892818701044692E-2</v>
      </c>
      <c r="H169" s="302">
        <f ca="1">VLOOKUP($C169,$D$84:$X$101,H$82,FALSE)*$D$132*$A169/8760/1000*VLOOKUP($D169,MMap!$C$10:$AE$93,MATCH("Control Type Weight",MMap!$C$10:$AH$10,0),FALSE)</f>
        <v>3.9051915687574261E-2</v>
      </c>
      <c r="I169" s="302">
        <f ca="1">VLOOKUP($C169,$D$84:$X$101,I$82,FALSE)*$D$132*$A169/8760/1000*VLOOKUP($D169,MMap!$C$10:$AE$93,MATCH("Control Type Weight",MMap!$C$10:$AH$10,0),FALSE)</f>
        <v>4.3682465219969234E-2</v>
      </c>
      <c r="J169" s="302">
        <f ca="1">VLOOKUP($C169,$D$84:$X$101,J$82,FALSE)*$D$132*$A169/8760/1000*VLOOKUP($D169,MMap!$C$10:$AE$93,MATCH("Control Type Weight",MMap!$C$10:$AH$10,0),FALSE)</f>
        <v>4.7134401610450051E-2</v>
      </c>
      <c r="K169" s="302">
        <f ca="1">VLOOKUP($C169,$D$84:$X$101,K$82,FALSE)*$D$132*$A169/8760/1000*VLOOKUP($D169,MMap!$C$10:$AE$93,MATCH("Control Type Weight",MMap!$C$10:$AH$10,0),FALSE)</f>
        <v>4.9677791251189478E-2</v>
      </c>
      <c r="L169" s="302">
        <f ca="1">VLOOKUP($C169,$D$84:$X$101,L$82,FALSE)*$D$132*$A169/8760/1000*VLOOKUP($D169,MMap!$C$10:$AE$93,MATCH("Control Type Weight",MMap!$C$10:$AH$10,0),FALSE)</f>
        <v>5.1521059236132379E-2</v>
      </c>
      <c r="M169" s="302">
        <f ca="1">VLOOKUP($C169,$D$84:$X$101,M$82,FALSE)*$D$132*$A169/8760/1000*VLOOKUP($D169,MMap!$C$10:$AE$93,MATCH("Control Type Weight",MMap!$C$10:$AH$10,0),FALSE)</f>
        <v>5.2825056513368621E-2</v>
      </c>
      <c r="N169" s="302">
        <f ca="1">VLOOKUP($C169,$D$84:$X$101,N$82,FALSE)*$D$132*$A169/8760/1000*VLOOKUP($D169,MMap!$C$10:$AE$93,MATCH("Control Type Weight",MMap!$C$10:$AH$10,0),FALSE)</f>
        <v>7.1624950367113083E-2</v>
      </c>
      <c r="O169" s="302">
        <f ca="1">VLOOKUP($C169,$D$84:$X$101,O$82,FALSE)*$D$132*$A169/8760/1000*VLOOKUP($D169,MMap!$C$10:$AE$93,MATCH("Control Type Weight",MMap!$C$10:$AH$10,0),FALSE)</f>
        <v>6.5690309261664873E-2</v>
      </c>
      <c r="P169" s="302">
        <f ca="1">VLOOKUP($C169,$D$84:$X$101,P$82,FALSE)*$D$132*$A169/8760/1000*VLOOKUP($D169,MMap!$C$10:$AE$93,MATCH("Control Type Weight",MMap!$C$10:$AH$10,0),FALSE)</f>
        <v>6.4094370129804235E-2</v>
      </c>
      <c r="Q169" s="302">
        <f ca="1">VLOOKUP($C169,$D$84:$X$101,Q$82,FALSE)*$D$132*$A169/8760/1000*VLOOKUP($D169,MMap!$C$10:$AE$93,MATCH("Control Type Weight",MMap!$C$10:$AH$10,0),FALSE)</f>
        <v>6.4157796219038374E-2</v>
      </c>
      <c r="R169" s="302">
        <f ca="1">VLOOKUP($C169,$D$84:$X$101,R$82,FALSE)*$D$132*$A169/8760/1000*VLOOKUP($D169,MMap!$C$10:$AE$93,MATCH("Control Type Weight",MMap!$C$10:$AH$10,0),FALSE)</f>
        <v>6.2521775065775984E-2</v>
      </c>
      <c r="S169" s="302">
        <f ca="1">VLOOKUP($C169,$D$84:$X$101,S$82,FALSE)*$D$132*$A169/8760/1000*VLOOKUP($D169,MMap!$C$10:$AE$93,MATCH("Control Type Weight",MMap!$C$10:$AH$10,0),FALSE)</f>
        <v>6.015448330656125E-2</v>
      </c>
      <c r="T169" s="302">
        <f ca="1">VLOOKUP($C169,$D$84:$X$101,T$82,FALSE)*$D$132*$A169/8760/1000*VLOOKUP($D169,MMap!$C$10:$AE$93,MATCH("Control Type Weight",MMap!$C$10:$AH$10,0),FALSE)</f>
        <v>6.0621052939929074E-2</v>
      </c>
      <c r="U169" s="302">
        <f ca="1">VLOOKUP($C169,$D$84:$X$101,U$82,FALSE)*$D$132*$A169/8760/1000*VLOOKUP($D169,MMap!$C$10:$AE$93,MATCH("Control Type Weight",MMap!$C$10:$AH$10,0),FALSE)</f>
        <v>5.8984326550908163E-2</v>
      </c>
      <c r="V169" s="302">
        <f ca="1">VLOOKUP($C169,$D$84:$X$101,V$82,FALSE)*$D$132*$A169/8760/1000*VLOOKUP($D169,MMap!$C$10:$AE$93,MATCH("Control Type Weight",MMap!$C$10:$AH$10,0),FALSE)</f>
        <v>5.8092360989552866E-2</v>
      </c>
      <c r="W169" s="302">
        <f ca="1">VLOOKUP($C169,$D$84:$X$101,W$82,FALSE)*$D$132*$A169/8760/1000*VLOOKUP($D169,MMap!$C$10:$AE$93,MATCH("Control Type Weight",MMap!$C$10:$AH$10,0),FALSE)</f>
        <v>5.7897153348870606E-2</v>
      </c>
      <c r="X169" s="302">
        <f ca="1">VLOOKUP($C169,$D$84:$X$101,X$82,FALSE)*$D$132*$A169/8760/1000*VLOOKUP($D169,MMap!$C$10:$AE$93,MATCH("Control Type Weight",MMap!$C$10:$AH$10,0),FALSE)</f>
        <v>5.7216966036996789E-2</v>
      </c>
      <c r="Y169" s="335">
        <f>((VLOOKUP($C169,$D$36:$Z$53,$X$107+2,FALSE)+VLOOKUP($C169,$D$60:$Z$77,$X$107+2,FALSE))*$A169*$D$132/8760/1000)*VLOOKUP($D169,MMap!$C$10:$AE$93,MATCH("Control Type Weight",MMap!$C$10:$AH$10,0),FALSE)</f>
        <v>1.0670206435867682</v>
      </c>
      <c r="Z169" s="238">
        <f t="shared" ca="1" si="34"/>
        <v>1.0366340351131014</v>
      </c>
      <c r="AB169" s="207">
        <f t="shared" ca="1" si="35"/>
        <v>0.97152200507431341</v>
      </c>
    </row>
    <row r="170" spans="1:28" ht="15">
      <c r="A170" s="310"/>
      <c r="B170" s="310"/>
      <c r="E170" s="328"/>
      <c r="F170" s="328"/>
      <c r="G170" s="328"/>
      <c r="H170" s="328"/>
      <c r="I170" s="328"/>
      <c r="J170" s="328"/>
      <c r="K170" s="328"/>
      <c r="L170" s="328"/>
      <c r="M170" s="328"/>
      <c r="N170" s="328"/>
      <c r="O170" s="328"/>
      <c r="P170" s="328"/>
      <c r="Q170" s="328"/>
      <c r="R170" s="328"/>
      <c r="S170" s="328"/>
      <c r="T170" s="328"/>
      <c r="U170" s="328"/>
      <c r="V170" s="328"/>
      <c r="W170" s="328"/>
      <c r="X170" s="328"/>
      <c r="Y170" s="83"/>
    </row>
    <row r="171" spans="1:28" ht="15">
      <c r="A171" s="329"/>
      <c r="B171" s="95"/>
      <c r="D171" s="23" t="s">
        <v>213</v>
      </c>
      <c r="E171" s="328">
        <f ca="1">SUM(E134:E169)</f>
        <v>0.34653900754268463</v>
      </c>
      <c r="F171" s="328">
        <f t="shared" ref="F171:X171" ca="1" si="36">SUM(F134:F169)</f>
        <v>0.61395607225905935</v>
      </c>
      <c r="G171" s="328">
        <f t="shared" ca="1" si="36"/>
        <v>0.82000781878779272</v>
      </c>
      <c r="H171" s="328">
        <f t="shared" ca="1" si="36"/>
        <v>0.97846719978400121</v>
      </c>
      <c r="I171" s="328">
        <f t="shared" ca="1" si="36"/>
        <v>1.1000172544892068</v>
      </c>
      <c r="J171" s="328">
        <f t="shared" ca="1" si="36"/>
        <v>1.1929443394722854</v>
      </c>
      <c r="K171" s="328">
        <f t="shared" ca="1" si="36"/>
        <v>1.2636758247787587</v>
      </c>
      <c r="L171" s="328">
        <f t="shared" ca="1" si="36"/>
        <v>1.3171971529838404</v>
      </c>
      <c r="M171" s="328">
        <f t="shared" ca="1" si="36"/>
        <v>1.3573753283183558</v>
      </c>
      <c r="N171" s="328">
        <f t="shared" ca="1" si="36"/>
        <v>1.9625037654890238</v>
      </c>
      <c r="O171" s="328">
        <f t="shared" ca="1" si="36"/>
        <v>1.7754106168039649</v>
      </c>
      <c r="P171" s="328">
        <f t="shared" ca="1" si="36"/>
        <v>1.7293447124484393</v>
      </c>
      <c r="Q171" s="328">
        <f t="shared" ca="1" si="36"/>
        <v>1.7378145302026351</v>
      </c>
      <c r="R171" s="328">
        <f t="shared" ca="1" si="36"/>
        <v>1.6926085131875903</v>
      </c>
      <c r="S171" s="328">
        <f t="shared" ca="1" si="36"/>
        <v>1.6245753075522122</v>
      </c>
      <c r="T171" s="328">
        <f t="shared" ca="1" si="36"/>
        <v>1.6480368381534369</v>
      </c>
      <c r="U171" s="328">
        <f t="shared" ca="1" si="36"/>
        <v>1.6042713133665603</v>
      </c>
      <c r="V171" s="328">
        <f t="shared" ca="1" si="36"/>
        <v>1.5846491231691215</v>
      </c>
      <c r="W171" s="328">
        <f t="shared" ca="1" si="36"/>
        <v>1.5875469831523124</v>
      </c>
      <c r="X171" s="328">
        <f t="shared" ca="1" si="36"/>
        <v>1.5749466136914567</v>
      </c>
      <c r="Y171" s="83"/>
    </row>
    <row r="172" spans="1:28" ht="15">
      <c r="A172" s="310"/>
      <c r="B172" s="310"/>
      <c r="E172" s="328"/>
      <c r="F172" s="328"/>
      <c r="G172" s="328"/>
      <c r="H172" s="328"/>
      <c r="I172" s="328"/>
      <c r="J172" s="328"/>
      <c r="K172" s="328"/>
      <c r="L172" s="328"/>
      <c r="M172" s="328"/>
      <c r="N172" s="328"/>
      <c r="O172" s="328"/>
      <c r="P172" s="328"/>
      <c r="Q172" s="328"/>
      <c r="R172" s="328"/>
      <c r="S172" s="328"/>
      <c r="T172" s="328"/>
      <c r="U172" s="328"/>
      <c r="V172" s="328"/>
      <c r="W172" s="328"/>
      <c r="X172" s="328"/>
      <c r="Y172" s="83"/>
    </row>
    <row r="173" spans="1:28" ht="15">
      <c r="A173" s="310"/>
      <c r="B173" s="310"/>
      <c r="E173" s="328"/>
      <c r="F173" s="328"/>
      <c r="G173" s="328"/>
      <c r="H173" s="328"/>
      <c r="I173" s="328"/>
      <c r="J173" s="328"/>
      <c r="K173" s="328"/>
      <c r="L173" s="328"/>
      <c r="M173" s="328"/>
      <c r="N173" s="328"/>
      <c r="O173" s="328"/>
      <c r="P173" s="328"/>
      <c r="Q173" s="328"/>
      <c r="R173" s="328"/>
      <c r="S173" s="328"/>
      <c r="T173" s="328"/>
      <c r="U173" s="328"/>
      <c r="V173" s="328"/>
      <c r="W173" s="328"/>
      <c r="X173" s="328"/>
      <c r="Y173" s="83"/>
    </row>
    <row r="174" spans="1:28" ht="15">
      <c r="A174" s="310"/>
      <c r="B174" s="310"/>
      <c r="E174" s="328"/>
      <c r="F174" s="328"/>
      <c r="G174" s="328"/>
      <c r="H174" s="328"/>
      <c r="I174" s="328"/>
      <c r="J174" s="328"/>
      <c r="K174" s="328"/>
      <c r="L174" s="328"/>
      <c r="M174" s="328"/>
      <c r="N174" s="328"/>
      <c r="O174" s="328"/>
      <c r="P174" s="328"/>
      <c r="Q174" s="328"/>
      <c r="R174" s="328"/>
      <c r="S174" s="328"/>
      <c r="T174" s="328"/>
      <c r="U174" s="328"/>
      <c r="V174" s="328"/>
      <c r="W174" s="328"/>
      <c r="X174" s="328"/>
      <c r="Y174" s="83"/>
    </row>
    <row r="175" spans="1:28" ht="15">
      <c r="A175" s="113" t="s">
        <v>90</v>
      </c>
      <c r="B175" s="113"/>
      <c r="C175" s="23"/>
      <c r="D175" s="23"/>
      <c r="E175" s="23"/>
      <c r="F175" s="23"/>
      <c r="G175" s="23"/>
      <c r="H175" s="23"/>
      <c r="I175" s="23"/>
      <c r="J175" s="23"/>
      <c r="K175" s="23"/>
      <c r="L175" s="23"/>
      <c r="M175" s="23"/>
      <c r="N175" s="23"/>
      <c r="O175" s="23"/>
      <c r="P175" s="23"/>
      <c r="Q175" s="23"/>
      <c r="R175" s="23"/>
      <c r="S175" s="23"/>
      <c r="T175" s="23"/>
      <c r="U175" s="23"/>
      <c r="V175" s="23"/>
      <c r="W175" s="23"/>
      <c r="X175" s="23"/>
      <c r="Y175" s="23"/>
    </row>
    <row r="176" spans="1:28" ht="15">
      <c r="A176" s="23"/>
      <c r="B176" s="23"/>
      <c r="C176" s="23"/>
      <c r="D176" s="23"/>
      <c r="E176" s="93">
        <f t="shared" ref="E176:X177" si="37">E11</f>
        <v>2016</v>
      </c>
      <c r="F176" s="93">
        <f t="shared" si="37"/>
        <v>2017</v>
      </c>
      <c r="G176" s="93">
        <f t="shared" si="37"/>
        <v>2018</v>
      </c>
      <c r="H176" s="93">
        <f t="shared" si="37"/>
        <v>2019</v>
      </c>
      <c r="I176" s="93">
        <f t="shared" si="37"/>
        <v>2020</v>
      </c>
      <c r="J176" s="93">
        <f t="shared" si="37"/>
        <v>2021</v>
      </c>
      <c r="K176" s="93">
        <f t="shared" si="37"/>
        <v>2022</v>
      </c>
      <c r="L176" s="93">
        <f t="shared" si="37"/>
        <v>2023</v>
      </c>
      <c r="M176" s="93">
        <f t="shared" si="37"/>
        <v>2024</v>
      </c>
      <c r="N176" s="93">
        <f t="shared" si="37"/>
        <v>2025</v>
      </c>
      <c r="O176" s="93">
        <f t="shared" si="37"/>
        <v>2026</v>
      </c>
      <c r="P176" s="93">
        <f t="shared" si="37"/>
        <v>2027</v>
      </c>
      <c r="Q176" s="93">
        <f t="shared" si="37"/>
        <v>2028</v>
      </c>
      <c r="R176" s="93">
        <f t="shared" si="37"/>
        <v>2029</v>
      </c>
      <c r="S176" s="93">
        <f t="shared" si="37"/>
        <v>2030</v>
      </c>
      <c r="T176" s="93">
        <f t="shared" si="37"/>
        <v>2031</v>
      </c>
      <c r="U176" s="93">
        <f t="shared" si="37"/>
        <v>2032</v>
      </c>
      <c r="V176" s="93">
        <f t="shared" si="37"/>
        <v>2033</v>
      </c>
      <c r="W176" s="93">
        <f t="shared" si="37"/>
        <v>2034</v>
      </c>
      <c r="X176" s="93">
        <f t="shared" si="37"/>
        <v>2035</v>
      </c>
      <c r="Y176" s="23"/>
    </row>
    <row r="177" spans="1:25" ht="15">
      <c r="A177" s="23"/>
      <c r="B177" s="23"/>
      <c r="C177" s="97" t="s">
        <v>87</v>
      </c>
      <c r="D177" s="97" t="s">
        <v>87</v>
      </c>
      <c r="E177" s="94" t="str">
        <f t="shared" si="37"/>
        <v>FLOOR_2016</v>
      </c>
      <c r="F177" s="94" t="str">
        <f t="shared" si="37"/>
        <v>FLOOR_2017</v>
      </c>
      <c r="G177" s="94" t="str">
        <f t="shared" si="37"/>
        <v>FLOOR_2018</v>
      </c>
      <c r="H177" s="94" t="str">
        <f t="shared" si="37"/>
        <v>FLOOR_2019</v>
      </c>
      <c r="I177" s="94" t="str">
        <f t="shared" si="37"/>
        <v>FLOOR_2020</v>
      </c>
      <c r="J177" s="94" t="str">
        <f t="shared" si="37"/>
        <v>FLOOR_2021</v>
      </c>
      <c r="K177" s="94" t="str">
        <f t="shared" si="37"/>
        <v>FLOOR_2022</v>
      </c>
      <c r="L177" s="94" t="str">
        <f t="shared" si="37"/>
        <v>FLOOR_2023</v>
      </c>
      <c r="M177" s="94" t="str">
        <f t="shared" si="37"/>
        <v>FLOOR_2024</v>
      </c>
      <c r="N177" s="94" t="str">
        <f t="shared" si="37"/>
        <v>FLOOR_2025</v>
      </c>
      <c r="O177" s="94" t="str">
        <f t="shared" si="37"/>
        <v>FLOOR_2026</v>
      </c>
      <c r="P177" s="94" t="str">
        <f t="shared" si="37"/>
        <v>FLOOR_2027</v>
      </c>
      <c r="Q177" s="94" t="str">
        <f t="shared" si="37"/>
        <v>FLOOR_2028</v>
      </c>
      <c r="R177" s="94" t="str">
        <f t="shared" si="37"/>
        <v>FLOOR_2029</v>
      </c>
      <c r="S177" s="94" t="str">
        <f t="shared" si="37"/>
        <v>FLOOR_2030</v>
      </c>
      <c r="T177" s="94" t="str">
        <f t="shared" si="37"/>
        <v>FLOOR_2031</v>
      </c>
      <c r="U177" s="94" t="str">
        <f t="shared" si="37"/>
        <v>FLOOR_2032</v>
      </c>
      <c r="V177" s="94" t="str">
        <f t="shared" si="37"/>
        <v>FLOOR_2033</v>
      </c>
      <c r="W177" s="94" t="str">
        <f t="shared" si="37"/>
        <v>FLOOR_2034</v>
      </c>
      <c r="X177" s="94" t="str">
        <f t="shared" si="37"/>
        <v>FLOOR_2035</v>
      </c>
      <c r="Y177" s="327" t="s">
        <v>80</v>
      </c>
    </row>
    <row r="178" spans="1:25">
      <c r="A178" s="23"/>
      <c r="B178" s="23" t="s">
        <v>91</v>
      </c>
      <c r="C178" s="98" t="s">
        <v>92</v>
      </c>
      <c r="D178" s="98" t="s">
        <v>93</v>
      </c>
      <c r="E178" s="99">
        <f>DSUM($B$133:$AA$169,E$133,$C$177:$D178)</f>
        <v>0</v>
      </c>
      <c r="F178" s="99">
        <f>DSUM($B$133:$AA$169,F$133,$C$177:$D178)</f>
        <v>0</v>
      </c>
      <c r="G178" s="99">
        <f>DSUM($B$133:$AA$169,G$133,$C$177:$D178)</f>
        <v>0</v>
      </c>
      <c r="H178" s="99">
        <f>DSUM($B$133:$AA$169,H$133,$C$177:$D178)</f>
        <v>0</v>
      </c>
      <c r="I178" s="99">
        <f>DSUM($B$133:$AA$169,I$133,$C$177:$D178)</f>
        <v>0</v>
      </c>
      <c r="J178" s="99">
        <f>DSUM($B$133:$AA$169,J$133,$C$177:$D178)</f>
        <v>0</v>
      </c>
      <c r="K178" s="99">
        <f>DSUM($B$133:$AA$169,K$133,$C$177:$D178)</f>
        <v>0</v>
      </c>
      <c r="L178" s="99">
        <f>DSUM($B$133:$AA$169,L$133,$C$177:$D178)</f>
        <v>0</v>
      </c>
      <c r="M178" s="99">
        <f>DSUM($B$133:$AA$169,M$133,$C$177:$D178)</f>
        <v>0</v>
      </c>
      <c r="N178" s="99">
        <f>DSUM($B$133:$AA$169,N$133,$C$177:$D178)</f>
        <v>0</v>
      </c>
      <c r="O178" s="99">
        <f>DSUM($B$133:$AA$169,O$133,$C$177:$D178)</f>
        <v>0</v>
      </c>
      <c r="P178" s="99">
        <f>DSUM($B$133:$AA$169,P$133,$C$177:$D178)</f>
        <v>0</v>
      </c>
      <c r="Q178" s="99">
        <f>DSUM($B$133:$AA$169,Q$133,$C$177:$D178)</f>
        <v>0</v>
      </c>
      <c r="R178" s="99">
        <f>DSUM($B$133:$AA$169,R$133,$C$177:$D178)</f>
        <v>0</v>
      </c>
      <c r="S178" s="99">
        <f>DSUM($B$133:$AA$169,S$133,$C$177:$D178)</f>
        <v>0</v>
      </c>
      <c r="T178" s="99">
        <f>DSUM($B$133:$AA$169,T$133,$C$177:$D178)</f>
        <v>0</v>
      </c>
      <c r="U178" s="99">
        <f>DSUM($B$133:$AA$169,U$133,$C$177:$D178)</f>
        <v>0</v>
      </c>
      <c r="V178" s="99">
        <f>DSUM($B$133:$AA$169,V$133,$C$177:$D178)</f>
        <v>0</v>
      </c>
      <c r="W178" s="99">
        <f>DSUM($B$133:$AA$169,W$133,$C$177:$D178)</f>
        <v>0</v>
      </c>
      <c r="X178" s="99">
        <f>DSUM($B$133:$AA$169,X$133,$C$177:$D178)</f>
        <v>0</v>
      </c>
      <c r="Y178" s="330">
        <f>DSUM($B$133:$Y$169,Y$133,$C$177:$D178)</f>
        <v>0</v>
      </c>
    </row>
    <row r="179" spans="1:25">
      <c r="B179" s="23" t="s">
        <v>94</v>
      </c>
      <c r="C179" s="98" t="s">
        <v>95</v>
      </c>
      <c r="D179" s="98" t="s">
        <v>96</v>
      </c>
      <c r="E179" s="99">
        <f>DSUM($B$133:$AA$169,E$133,$C$177:$D179)</f>
        <v>0</v>
      </c>
      <c r="F179" s="99">
        <f>DSUM($B$133:$AA$169,F$133,$C$177:$D179)</f>
        <v>0</v>
      </c>
      <c r="G179" s="99">
        <f>DSUM($B$133:$AA$169,G$133,$C$177:$D179)</f>
        <v>0</v>
      </c>
      <c r="H179" s="99">
        <f>DSUM($B$133:$AA$169,H$133,$C$177:$D179)</f>
        <v>0</v>
      </c>
      <c r="I179" s="99">
        <f>DSUM($B$133:$AA$169,I$133,$C$177:$D179)</f>
        <v>0</v>
      </c>
      <c r="J179" s="99">
        <f>DSUM($B$133:$AA$169,J$133,$C$177:$D179)</f>
        <v>0</v>
      </c>
      <c r="K179" s="99">
        <f>DSUM($B$133:$AA$169,K$133,$C$177:$D179)</f>
        <v>0</v>
      </c>
      <c r="L179" s="99">
        <f>DSUM($B$133:$AA$169,L$133,$C$177:$D179)</f>
        <v>0</v>
      </c>
      <c r="M179" s="99">
        <f>DSUM($B$133:$AA$169,M$133,$C$177:$D179)</f>
        <v>0</v>
      </c>
      <c r="N179" s="99">
        <f>DSUM($B$133:$AA$169,N$133,$C$177:$D179)</f>
        <v>0</v>
      </c>
      <c r="O179" s="99">
        <f>DSUM($B$133:$AA$169,O$133,$C$177:$D179)</f>
        <v>0</v>
      </c>
      <c r="P179" s="99">
        <f>DSUM($B$133:$AA$169,P$133,$C$177:$D179)</f>
        <v>0</v>
      </c>
      <c r="Q179" s="99">
        <f>DSUM($B$133:$AA$169,Q$133,$C$177:$D179)</f>
        <v>0</v>
      </c>
      <c r="R179" s="99">
        <f>DSUM($B$133:$AA$169,R$133,$C$177:$D179)</f>
        <v>0</v>
      </c>
      <c r="S179" s="99">
        <f>DSUM($B$133:$AA$169,S$133,$C$177:$D179)</f>
        <v>0</v>
      </c>
      <c r="T179" s="99">
        <f>DSUM($B$133:$AA$169,T$133,$C$177:$D179)</f>
        <v>0</v>
      </c>
      <c r="U179" s="99">
        <f>DSUM($B$133:$AA$169,U$133,$C$177:$D179)</f>
        <v>0</v>
      </c>
      <c r="V179" s="99">
        <f>DSUM($B$133:$AA$169,V$133,$C$177:$D179)</f>
        <v>0</v>
      </c>
      <c r="W179" s="99">
        <f>DSUM($B$133:$AA$169,W$133,$C$177:$D179)</f>
        <v>0</v>
      </c>
      <c r="X179" s="99">
        <f>DSUM($B$133:$AA$169,X$133,$C$177:$D179)</f>
        <v>0</v>
      </c>
      <c r="Y179" s="330">
        <f>DSUM($B$133:$Y$169,Y$133,$C$177:$D179)</f>
        <v>0</v>
      </c>
    </row>
    <row r="180" spans="1:25">
      <c r="B180" s="23" t="s">
        <v>97</v>
      </c>
      <c r="C180" s="98" t="s">
        <v>98</v>
      </c>
      <c r="D180" s="98" t="s">
        <v>99</v>
      </c>
      <c r="E180" s="99">
        <f>DSUM($B$133:$AA$169,E$133,$C$177:$D180)</f>
        <v>0</v>
      </c>
      <c r="F180" s="99">
        <f>DSUM($B$133:$AA$169,F$133,$C$177:$D180)</f>
        <v>0</v>
      </c>
      <c r="G180" s="99">
        <f>DSUM($B$133:$AA$169,G$133,$C$177:$D180)</f>
        <v>0</v>
      </c>
      <c r="H180" s="99">
        <f>DSUM($B$133:$AA$169,H$133,$C$177:$D180)</f>
        <v>0</v>
      </c>
      <c r="I180" s="99">
        <f>DSUM($B$133:$AA$169,I$133,$C$177:$D180)</f>
        <v>0</v>
      </c>
      <c r="J180" s="99">
        <f>DSUM($B$133:$AA$169,J$133,$C$177:$D180)</f>
        <v>0</v>
      </c>
      <c r="K180" s="99">
        <f>DSUM($B$133:$AA$169,K$133,$C$177:$D180)</f>
        <v>0</v>
      </c>
      <c r="L180" s="99">
        <f>DSUM($B$133:$AA$169,L$133,$C$177:$D180)</f>
        <v>0</v>
      </c>
      <c r="M180" s="99">
        <f>DSUM($B$133:$AA$169,M$133,$C$177:$D180)</f>
        <v>0</v>
      </c>
      <c r="N180" s="99">
        <f>DSUM($B$133:$AA$169,N$133,$C$177:$D180)</f>
        <v>0</v>
      </c>
      <c r="O180" s="99">
        <f>DSUM($B$133:$AA$169,O$133,$C$177:$D180)</f>
        <v>0</v>
      </c>
      <c r="P180" s="99">
        <f>DSUM($B$133:$AA$169,P$133,$C$177:$D180)</f>
        <v>0</v>
      </c>
      <c r="Q180" s="99">
        <f>DSUM($B$133:$AA$169,Q$133,$C$177:$D180)</f>
        <v>0</v>
      </c>
      <c r="R180" s="99">
        <f>DSUM($B$133:$AA$169,R$133,$C$177:$D180)</f>
        <v>0</v>
      </c>
      <c r="S180" s="99">
        <f>DSUM($B$133:$AA$169,S$133,$C$177:$D180)</f>
        <v>0</v>
      </c>
      <c r="T180" s="99">
        <f>DSUM($B$133:$AA$169,T$133,$C$177:$D180)</f>
        <v>0</v>
      </c>
      <c r="U180" s="99">
        <f>DSUM($B$133:$AA$169,U$133,$C$177:$D180)</f>
        <v>0</v>
      </c>
      <c r="V180" s="99">
        <f>DSUM($B$133:$AA$169,V$133,$C$177:$D180)</f>
        <v>0</v>
      </c>
      <c r="W180" s="99">
        <f>DSUM($B$133:$AA$169,W$133,$C$177:$D180)</f>
        <v>0</v>
      </c>
      <c r="X180" s="99">
        <f>DSUM($B$133:$AA$169,X$133,$C$177:$D180)</f>
        <v>0</v>
      </c>
      <c r="Y180" s="330">
        <f>DSUM($B$133:$Y$169,Y$133,$C$177:$D180)</f>
        <v>0</v>
      </c>
    </row>
    <row r="181" spans="1:25">
      <c r="B181" s="23" t="s">
        <v>100</v>
      </c>
      <c r="C181" s="98" t="s">
        <v>101</v>
      </c>
      <c r="D181" s="98" t="s">
        <v>102</v>
      </c>
      <c r="E181" s="99">
        <f>DSUM($B$133:$AA$169,E$133,$C$177:$D181)</f>
        <v>0</v>
      </c>
      <c r="F181" s="99">
        <f>DSUM($B$133:$AA$169,F$133,$C$177:$D181)</f>
        <v>0</v>
      </c>
      <c r="G181" s="99">
        <f>DSUM($B$133:$AA$169,G$133,$C$177:$D181)</f>
        <v>0</v>
      </c>
      <c r="H181" s="99">
        <f>DSUM($B$133:$AA$169,H$133,$C$177:$D181)</f>
        <v>0</v>
      </c>
      <c r="I181" s="99">
        <f>DSUM($B$133:$AA$169,I$133,$C$177:$D181)</f>
        <v>0</v>
      </c>
      <c r="J181" s="99">
        <f>DSUM($B$133:$AA$169,J$133,$C$177:$D181)</f>
        <v>0</v>
      </c>
      <c r="K181" s="99">
        <f>DSUM($B$133:$AA$169,K$133,$C$177:$D181)</f>
        <v>0</v>
      </c>
      <c r="L181" s="99">
        <f>DSUM($B$133:$AA$169,L$133,$C$177:$D181)</f>
        <v>0</v>
      </c>
      <c r="M181" s="99">
        <f>DSUM($B$133:$AA$169,M$133,$C$177:$D181)</f>
        <v>0</v>
      </c>
      <c r="N181" s="99">
        <f>DSUM($B$133:$AA$169,N$133,$C$177:$D181)</f>
        <v>0</v>
      </c>
      <c r="O181" s="99">
        <f>DSUM($B$133:$AA$169,O$133,$C$177:$D181)</f>
        <v>0</v>
      </c>
      <c r="P181" s="99">
        <f>DSUM($B$133:$AA$169,P$133,$C$177:$D181)</f>
        <v>0</v>
      </c>
      <c r="Q181" s="99">
        <f>DSUM($B$133:$AA$169,Q$133,$C$177:$D181)</f>
        <v>0</v>
      </c>
      <c r="R181" s="99">
        <f>DSUM($B$133:$AA$169,R$133,$C$177:$D181)</f>
        <v>0</v>
      </c>
      <c r="S181" s="99">
        <f>DSUM($B$133:$AA$169,S$133,$C$177:$D181)</f>
        <v>0</v>
      </c>
      <c r="T181" s="99">
        <f>DSUM($B$133:$AA$169,T$133,$C$177:$D181)</f>
        <v>0</v>
      </c>
      <c r="U181" s="99">
        <f>DSUM($B$133:$AA$169,U$133,$C$177:$D181)</f>
        <v>0</v>
      </c>
      <c r="V181" s="99">
        <f>DSUM($B$133:$AA$169,V$133,$C$177:$D181)</f>
        <v>0</v>
      </c>
      <c r="W181" s="99">
        <f>DSUM($B$133:$AA$169,W$133,$C$177:$D181)</f>
        <v>0</v>
      </c>
      <c r="X181" s="99">
        <f>DSUM($B$133:$AA$169,X$133,$C$177:$D181)</f>
        <v>0</v>
      </c>
      <c r="Y181" s="330">
        <f>DSUM($B$133:$Y$169,Y$133,$C$177:$D181)</f>
        <v>0</v>
      </c>
    </row>
    <row r="182" spans="1:25">
      <c r="B182" s="23" t="s">
        <v>103</v>
      </c>
      <c r="C182" s="98" t="s">
        <v>104</v>
      </c>
      <c r="D182" s="98" t="s">
        <v>105</v>
      </c>
      <c r="E182" s="99">
        <f>DSUM($B$133:$AA$169,E$133,$C$177:$D182)</f>
        <v>0</v>
      </c>
      <c r="F182" s="99">
        <f>DSUM($B$133:$AA$169,F$133,$C$177:$D182)</f>
        <v>0</v>
      </c>
      <c r="G182" s="99">
        <f>DSUM($B$133:$AA$169,G$133,$C$177:$D182)</f>
        <v>0</v>
      </c>
      <c r="H182" s="99">
        <f>DSUM($B$133:$AA$169,H$133,$C$177:$D182)</f>
        <v>0</v>
      </c>
      <c r="I182" s="99">
        <f>DSUM($B$133:$AA$169,I$133,$C$177:$D182)</f>
        <v>0</v>
      </c>
      <c r="J182" s="99">
        <f>DSUM($B$133:$AA$169,J$133,$C$177:$D182)</f>
        <v>0</v>
      </c>
      <c r="K182" s="99">
        <f>DSUM($B$133:$AA$169,K$133,$C$177:$D182)</f>
        <v>0</v>
      </c>
      <c r="L182" s="99">
        <f>DSUM($B$133:$AA$169,L$133,$C$177:$D182)</f>
        <v>0</v>
      </c>
      <c r="M182" s="99">
        <f>DSUM($B$133:$AA$169,M$133,$C$177:$D182)</f>
        <v>0</v>
      </c>
      <c r="N182" s="99">
        <f>DSUM($B$133:$AA$169,N$133,$C$177:$D182)</f>
        <v>0</v>
      </c>
      <c r="O182" s="99">
        <f>DSUM($B$133:$AA$169,O$133,$C$177:$D182)</f>
        <v>0</v>
      </c>
      <c r="P182" s="99">
        <f>DSUM($B$133:$AA$169,P$133,$C$177:$D182)</f>
        <v>0</v>
      </c>
      <c r="Q182" s="99">
        <f>DSUM($B$133:$AA$169,Q$133,$C$177:$D182)</f>
        <v>0</v>
      </c>
      <c r="R182" s="99">
        <f>DSUM($B$133:$AA$169,R$133,$C$177:$D182)</f>
        <v>0</v>
      </c>
      <c r="S182" s="99">
        <f>DSUM($B$133:$AA$169,S$133,$C$177:$D182)</f>
        <v>0</v>
      </c>
      <c r="T182" s="99">
        <f>DSUM($B$133:$AA$169,T$133,$C$177:$D182)</f>
        <v>0</v>
      </c>
      <c r="U182" s="99">
        <f>DSUM($B$133:$AA$169,U$133,$C$177:$D182)</f>
        <v>0</v>
      </c>
      <c r="V182" s="99">
        <f>DSUM($B$133:$AA$169,V$133,$C$177:$D182)</f>
        <v>0</v>
      </c>
      <c r="W182" s="99">
        <f>DSUM($B$133:$AA$169,W$133,$C$177:$D182)</f>
        <v>0</v>
      </c>
      <c r="X182" s="99">
        <f>DSUM($B$133:$AA$169,X$133,$C$177:$D182)</f>
        <v>0</v>
      </c>
      <c r="Y182" s="330">
        <f>DSUM($B$133:$Y$169,Y$133,$C$177:$D182)</f>
        <v>0</v>
      </c>
    </row>
    <row r="183" spans="1:25">
      <c r="B183" s="23" t="s">
        <v>106</v>
      </c>
      <c r="C183" s="98" t="s">
        <v>107</v>
      </c>
      <c r="D183" s="98" t="s">
        <v>108</v>
      </c>
      <c r="E183" s="99">
        <f>DSUM($B$133:$AA$169,E$133,$C$177:$D183)</f>
        <v>0</v>
      </c>
      <c r="F183" s="99">
        <f>DSUM($B$133:$AA$169,F$133,$C$177:$D183)</f>
        <v>0</v>
      </c>
      <c r="G183" s="99">
        <f>DSUM($B$133:$AA$169,G$133,$C$177:$D183)</f>
        <v>0</v>
      </c>
      <c r="H183" s="99">
        <f>DSUM($B$133:$AA$169,H$133,$C$177:$D183)</f>
        <v>0</v>
      </c>
      <c r="I183" s="99">
        <f>DSUM($B$133:$AA$169,I$133,$C$177:$D183)</f>
        <v>0</v>
      </c>
      <c r="J183" s="99">
        <f>DSUM($B$133:$AA$169,J$133,$C$177:$D183)</f>
        <v>0</v>
      </c>
      <c r="K183" s="99">
        <f>DSUM($B$133:$AA$169,K$133,$C$177:$D183)</f>
        <v>0</v>
      </c>
      <c r="L183" s="99">
        <f>DSUM($B$133:$AA$169,L$133,$C$177:$D183)</f>
        <v>0</v>
      </c>
      <c r="M183" s="99">
        <f>DSUM($B$133:$AA$169,M$133,$C$177:$D183)</f>
        <v>0</v>
      </c>
      <c r="N183" s="99">
        <f>DSUM($B$133:$AA$169,N$133,$C$177:$D183)</f>
        <v>0</v>
      </c>
      <c r="O183" s="99">
        <f>DSUM($B$133:$AA$169,O$133,$C$177:$D183)</f>
        <v>0</v>
      </c>
      <c r="P183" s="99">
        <f>DSUM($B$133:$AA$169,P$133,$C$177:$D183)</f>
        <v>0</v>
      </c>
      <c r="Q183" s="99">
        <f>DSUM($B$133:$AA$169,Q$133,$C$177:$D183)</f>
        <v>0</v>
      </c>
      <c r="R183" s="99">
        <f>DSUM($B$133:$AA$169,R$133,$C$177:$D183)</f>
        <v>0</v>
      </c>
      <c r="S183" s="99">
        <f>DSUM($B$133:$AA$169,S$133,$C$177:$D183)</f>
        <v>0</v>
      </c>
      <c r="T183" s="99">
        <f>DSUM($B$133:$AA$169,T$133,$C$177:$D183)</f>
        <v>0</v>
      </c>
      <c r="U183" s="99">
        <f>DSUM($B$133:$AA$169,U$133,$C$177:$D183)</f>
        <v>0</v>
      </c>
      <c r="V183" s="99">
        <f>DSUM($B$133:$AA$169,V$133,$C$177:$D183)</f>
        <v>0</v>
      </c>
      <c r="W183" s="99">
        <f>DSUM($B$133:$AA$169,W$133,$C$177:$D183)</f>
        <v>0</v>
      </c>
      <c r="X183" s="99">
        <f>DSUM($B$133:$AA$169,X$133,$C$177:$D183)</f>
        <v>0</v>
      </c>
      <c r="Y183" s="330">
        <f>DSUM($B$133:$Y$169,Y$133,$C$177:$D183)</f>
        <v>0</v>
      </c>
    </row>
    <row r="184" spans="1:25">
      <c r="B184" s="23" t="s">
        <v>109</v>
      </c>
      <c r="C184" s="98" t="s">
        <v>110</v>
      </c>
      <c r="D184" s="98" t="s">
        <v>111</v>
      </c>
      <c r="E184" s="99">
        <f>DSUM($B$133:$AA$169,E$133,$C$177:$D184)</f>
        <v>0</v>
      </c>
      <c r="F184" s="99">
        <f>DSUM($B$133:$AA$169,F$133,$C$177:$D184)</f>
        <v>0</v>
      </c>
      <c r="G184" s="99">
        <f>DSUM($B$133:$AA$169,G$133,$C$177:$D184)</f>
        <v>0</v>
      </c>
      <c r="H184" s="99">
        <f>DSUM($B$133:$AA$169,H$133,$C$177:$D184)</f>
        <v>0</v>
      </c>
      <c r="I184" s="99">
        <f>DSUM($B$133:$AA$169,I$133,$C$177:$D184)</f>
        <v>0</v>
      </c>
      <c r="J184" s="99">
        <f>DSUM($B$133:$AA$169,J$133,$C$177:$D184)</f>
        <v>0</v>
      </c>
      <c r="K184" s="99">
        <f>DSUM($B$133:$AA$169,K$133,$C$177:$D184)</f>
        <v>0</v>
      </c>
      <c r="L184" s="99">
        <f>DSUM($B$133:$AA$169,L$133,$C$177:$D184)</f>
        <v>0</v>
      </c>
      <c r="M184" s="99">
        <f>DSUM($B$133:$AA$169,M$133,$C$177:$D184)</f>
        <v>0</v>
      </c>
      <c r="N184" s="99">
        <f>DSUM($B$133:$AA$169,N$133,$C$177:$D184)</f>
        <v>0</v>
      </c>
      <c r="O184" s="99">
        <f>DSUM($B$133:$AA$169,O$133,$C$177:$D184)</f>
        <v>0</v>
      </c>
      <c r="P184" s="99">
        <f>DSUM($B$133:$AA$169,P$133,$C$177:$D184)</f>
        <v>0</v>
      </c>
      <c r="Q184" s="99">
        <f>DSUM($B$133:$AA$169,Q$133,$C$177:$D184)</f>
        <v>0</v>
      </c>
      <c r="R184" s="99">
        <f>DSUM($B$133:$AA$169,R$133,$C$177:$D184)</f>
        <v>0</v>
      </c>
      <c r="S184" s="99">
        <f>DSUM($B$133:$AA$169,S$133,$C$177:$D184)</f>
        <v>0</v>
      </c>
      <c r="T184" s="99">
        <f>DSUM($B$133:$AA$169,T$133,$C$177:$D184)</f>
        <v>0</v>
      </c>
      <c r="U184" s="99">
        <f>DSUM($B$133:$AA$169,U$133,$C$177:$D184)</f>
        <v>0</v>
      </c>
      <c r="V184" s="99">
        <f>DSUM($B$133:$AA$169,V$133,$C$177:$D184)</f>
        <v>0</v>
      </c>
      <c r="W184" s="99">
        <f>DSUM($B$133:$AA$169,W$133,$C$177:$D184)</f>
        <v>0</v>
      </c>
      <c r="X184" s="99">
        <f>DSUM($B$133:$AA$169,X$133,$C$177:$D184)</f>
        <v>0</v>
      </c>
      <c r="Y184" s="330">
        <f>DSUM($B$133:$Y$169,Y$133,$C$177:$D184)</f>
        <v>0</v>
      </c>
    </row>
    <row r="185" spans="1:25">
      <c r="B185" s="23" t="s">
        <v>112</v>
      </c>
      <c r="C185" s="98" t="s">
        <v>113</v>
      </c>
      <c r="D185" s="98" t="s">
        <v>114</v>
      </c>
      <c r="E185" s="99">
        <f>DSUM($B$133:$AA$169,E$133,$C$177:$D185)</f>
        <v>0</v>
      </c>
      <c r="F185" s="99">
        <f>DSUM($B$133:$AA$169,F$133,$C$177:$D185)</f>
        <v>0</v>
      </c>
      <c r="G185" s="99">
        <f>DSUM($B$133:$AA$169,G$133,$C$177:$D185)</f>
        <v>0</v>
      </c>
      <c r="H185" s="99">
        <f>DSUM($B$133:$AA$169,H$133,$C$177:$D185)</f>
        <v>0</v>
      </c>
      <c r="I185" s="99">
        <f>DSUM($B$133:$AA$169,I$133,$C$177:$D185)</f>
        <v>0</v>
      </c>
      <c r="J185" s="99">
        <f>DSUM($B$133:$AA$169,J$133,$C$177:$D185)</f>
        <v>0</v>
      </c>
      <c r="K185" s="99">
        <f>DSUM($B$133:$AA$169,K$133,$C$177:$D185)</f>
        <v>0</v>
      </c>
      <c r="L185" s="99">
        <f>DSUM($B$133:$AA$169,L$133,$C$177:$D185)</f>
        <v>0</v>
      </c>
      <c r="M185" s="99">
        <f>DSUM($B$133:$AA$169,M$133,$C$177:$D185)</f>
        <v>0</v>
      </c>
      <c r="N185" s="99">
        <f>DSUM($B$133:$AA$169,N$133,$C$177:$D185)</f>
        <v>0</v>
      </c>
      <c r="O185" s="99">
        <f>DSUM($B$133:$AA$169,O$133,$C$177:$D185)</f>
        <v>0</v>
      </c>
      <c r="P185" s="99">
        <f>DSUM($B$133:$AA$169,P$133,$C$177:$D185)</f>
        <v>0</v>
      </c>
      <c r="Q185" s="99">
        <f>DSUM($B$133:$AA$169,Q$133,$C$177:$D185)</f>
        <v>0</v>
      </c>
      <c r="R185" s="99">
        <f>DSUM($B$133:$AA$169,R$133,$C$177:$D185)</f>
        <v>0</v>
      </c>
      <c r="S185" s="99">
        <f>DSUM($B$133:$AA$169,S$133,$C$177:$D185)</f>
        <v>0</v>
      </c>
      <c r="T185" s="99">
        <f>DSUM($B$133:$AA$169,T$133,$C$177:$D185)</f>
        <v>0</v>
      </c>
      <c r="U185" s="99">
        <f>DSUM($B$133:$AA$169,U$133,$C$177:$D185)</f>
        <v>0</v>
      </c>
      <c r="V185" s="99">
        <f>DSUM($B$133:$AA$169,V$133,$C$177:$D185)</f>
        <v>0</v>
      </c>
      <c r="W185" s="99">
        <f>DSUM($B$133:$AA$169,W$133,$C$177:$D185)</f>
        <v>0</v>
      </c>
      <c r="X185" s="99">
        <f>DSUM($B$133:$AA$169,X$133,$C$177:$D185)</f>
        <v>0</v>
      </c>
      <c r="Y185" s="330">
        <f>DSUM($B$133:$Y$169,Y$133,$C$177:$D185)</f>
        <v>0</v>
      </c>
    </row>
    <row r="186" spans="1:25">
      <c r="B186" s="23" t="s">
        <v>115</v>
      </c>
      <c r="C186" s="98" t="s">
        <v>116</v>
      </c>
      <c r="D186" s="98" t="s">
        <v>117</v>
      </c>
      <c r="E186" s="99">
        <f>DSUM($B$133:$AA$169,E$133,$C$177:$D186)</f>
        <v>0</v>
      </c>
      <c r="F186" s="99">
        <f>DSUM($B$133:$AA$169,F$133,$C$177:$D186)</f>
        <v>0</v>
      </c>
      <c r="G186" s="99">
        <f>DSUM($B$133:$AA$169,G$133,$C$177:$D186)</f>
        <v>0</v>
      </c>
      <c r="H186" s="99">
        <f>DSUM($B$133:$AA$169,H$133,$C$177:$D186)</f>
        <v>0</v>
      </c>
      <c r="I186" s="99">
        <f>DSUM($B$133:$AA$169,I$133,$C$177:$D186)</f>
        <v>0</v>
      </c>
      <c r="J186" s="99">
        <f>DSUM($B$133:$AA$169,J$133,$C$177:$D186)</f>
        <v>0</v>
      </c>
      <c r="K186" s="99">
        <f>DSUM($B$133:$AA$169,K$133,$C$177:$D186)</f>
        <v>0</v>
      </c>
      <c r="L186" s="99">
        <f>DSUM($B$133:$AA$169,L$133,$C$177:$D186)</f>
        <v>0</v>
      </c>
      <c r="M186" s="99">
        <f>DSUM($B$133:$AA$169,M$133,$C$177:$D186)</f>
        <v>0</v>
      </c>
      <c r="N186" s="99">
        <f>DSUM($B$133:$AA$169,N$133,$C$177:$D186)</f>
        <v>0</v>
      </c>
      <c r="O186" s="99">
        <f>DSUM($B$133:$AA$169,O$133,$C$177:$D186)</f>
        <v>0</v>
      </c>
      <c r="P186" s="99">
        <f>DSUM($B$133:$AA$169,P$133,$C$177:$D186)</f>
        <v>0</v>
      </c>
      <c r="Q186" s="99">
        <f>DSUM($B$133:$AA$169,Q$133,$C$177:$D186)</f>
        <v>0</v>
      </c>
      <c r="R186" s="99">
        <f>DSUM($B$133:$AA$169,R$133,$C$177:$D186)</f>
        <v>0</v>
      </c>
      <c r="S186" s="99">
        <f>DSUM($B$133:$AA$169,S$133,$C$177:$D186)</f>
        <v>0</v>
      </c>
      <c r="T186" s="99">
        <f>DSUM($B$133:$AA$169,T$133,$C$177:$D186)</f>
        <v>0</v>
      </c>
      <c r="U186" s="99">
        <f>DSUM($B$133:$AA$169,U$133,$C$177:$D186)</f>
        <v>0</v>
      </c>
      <c r="V186" s="99">
        <f>DSUM($B$133:$AA$169,V$133,$C$177:$D186)</f>
        <v>0</v>
      </c>
      <c r="W186" s="99">
        <f>DSUM($B$133:$AA$169,W$133,$C$177:$D186)</f>
        <v>0</v>
      </c>
      <c r="X186" s="99">
        <f>DSUM($B$133:$AA$169,X$133,$C$177:$D186)</f>
        <v>0</v>
      </c>
      <c r="Y186" s="330">
        <f>DSUM($B$133:$Y$169,Y$133,$C$177:$D186)</f>
        <v>0</v>
      </c>
    </row>
    <row r="187" spans="1:25">
      <c r="B187" s="23" t="s">
        <v>118</v>
      </c>
      <c r="C187" s="98" t="s">
        <v>119</v>
      </c>
      <c r="D187" s="98" t="s">
        <v>120</v>
      </c>
      <c r="E187" s="99">
        <f ca="1">DSUM($B$133:$AA$169,E$133,$C$177:$D187)</f>
        <v>8.2753605994804955E-2</v>
      </c>
      <c r="F187" s="99">
        <f ca="1">DSUM($B$133:$AA$169,F$133,$C$177:$D187)</f>
        <v>0.14651080715868539</v>
      </c>
      <c r="G187" s="99">
        <f ca="1">DSUM($B$133:$AA$169,G$133,$C$177:$D187)</f>
        <v>0.19554634583542638</v>
      </c>
      <c r="H187" s="99">
        <f ca="1">DSUM($B$133:$AA$169,H$133,$C$177:$D187)</f>
        <v>0.23317346006000444</v>
      </c>
      <c r="I187" s="99">
        <f ca="1">DSUM($B$133:$AA$169,I$133,$C$177:$D187)</f>
        <v>0.26196016718436504</v>
      </c>
      <c r="J187" s="99">
        <f ca="1">DSUM($B$133:$AA$169,J$133,$C$177:$D187)</f>
        <v>0.28389689163941728</v>
      </c>
      <c r="K187" s="99">
        <f ca="1">DSUM($B$133:$AA$169,K$133,$C$177:$D187)</f>
        <v>0.30052638361540346</v>
      </c>
      <c r="L187" s="99">
        <f ca="1">DSUM($B$133:$AA$169,L$133,$C$177:$D187)</f>
        <v>0.31304441236670494</v>
      </c>
      <c r="M187" s="99">
        <f ca="1">DSUM($B$133:$AA$169,M$133,$C$177:$D187)</f>
        <v>0.32237780902596785</v>
      </c>
      <c r="N187" s="99">
        <f ca="1">DSUM($B$133:$AA$169,N$133,$C$177:$D187)</f>
        <v>0.42717820406270735</v>
      </c>
      <c r="O187" s="99">
        <f ca="1">DSUM($B$133:$AA$169,O$133,$C$177:$D187)</f>
        <v>0.39657271858782184</v>
      </c>
      <c r="P187" s="99">
        <f ca="1">DSUM($B$133:$AA$169,P$133,$C$177:$D187)</f>
        <v>0.38955424013186646</v>
      </c>
      <c r="Q187" s="99">
        <f ca="1">DSUM($B$133:$AA$169,Q$133,$C$177:$D187)</f>
        <v>0.39149540172366187</v>
      </c>
      <c r="R187" s="99">
        <f ca="1">DSUM($B$133:$AA$169,R$133,$C$177:$D187)</f>
        <v>0.38404961964994705</v>
      </c>
      <c r="S187" s="99">
        <f ca="1">DSUM($B$133:$AA$169,S$133,$C$177:$D187)</f>
        <v>0.37252590991319484</v>
      </c>
      <c r="T187" s="99">
        <f ca="1">DSUM($B$133:$AA$169,T$133,$C$177:$D187)</f>
        <v>0.37643004556249032</v>
      </c>
      <c r="U187" s="99">
        <f ca="1">DSUM($B$133:$AA$169,U$133,$C$177:$D187)</f>
        <v>0.36877702173295623</v>
      </c>
      <c r="V187" s="99">
        <f ca="1">DSUM($B$133:$AA$169,V$133,$C$177:$D187)</f>
        <v>0.36514763754958385</v>
      </c>
      <c r="W187" s="99">
        <f ca="1">DSUM($B$133:$AA$169,W$133,$C$177:$D187)</f>
        <v>0.36528618264208262</v>
      </c>
      <c r="X187" s="99">
        <f ca="1">DSUM($B$133:$AA$169,X$133,$C$177:$D187)</f>
        <v>0.36273669148980903</v>
      </c>
      <c r="Y187" s="330">
        <f>DSUM($B$133:$Y$169,Y$133,$C$177:$D187)</f>
        <v>6.900414262564885</v>
      </c>
    </row>
    <row r="188" spans="1:25">
      <c r="B188" s="23" t="s">
        <v>121</v>
      </c>
      <c r="C188" s="98" t="s">
        <v>122</v>
      </c>
      <c r="D188" s="98" t="s">
        <v>123</v>
      </c>
      <c r="E188" s="99">
        <f ca="1">DSUM($B$133:$AA$169,E$133,$C$177:$D188)</f>
        <v>0.14478366826462724</v>
      </c>
      <c r="F188" s="99">
        <f ca="1">DSUM($B$133:$AA$169,F$133,$C$177:$D188)</f>
        <v>0.25651891312819469</v>
      </c>
      <c r="G188" s="99">
        <f ca="1">DSUM($B$133:$AA$169,G$133,$C$177:$D188)</f>
        <v>0.34262216187822631</v>
      </c>
      <c r="H188" s="99">
        <f ca="1">DSUM($B$133:$AA$169,H$133,$C$177:$D188)</f>
        <v>0.40884605732915136</v>
      </c>
      <c r="I188" s="99">
        <f ca="1">DSUM($B$133:$AA$169,I$133,$C$177:$D188)</f>
        <v>0.45965272608453683</v>
      </c>
      <c r="J188" s="99">
        <f ca="1">DSUM($B$133:$AA$169,J$133,$C$177:$D188)</f>
        <v>0.49850329927759379</v>
      </c>
      <c r="K188" s="99">
        <f ca="1">DSUM($B$133:$AA$169,K$133,$C$177:$D188)</f>
        <v>0.52808247680760867</v>
      </c>
      <c r="L188" s="99">
        <f ca="1">DSUM($B$133:$AA$169,L$133,$C$177:$D188)</f>
        <v>0.5504727095478068</v>
      </c>
      <c r="M188" s="99">
        <f ca="1">DSUM($B$133:$AA$169,M$133,$C$177:$D188)</f>
        <v>0.56728930367506836</v>
      </c>
      <c r="N188" s="99">
        <f ca="1">DSUM($B$133:$AA$169,N$133,$C$177:$D188)</f>
        <v>0.77895208598310162</v>
      </c>
      <c r="O188" s="99">
        <f ca="1">DSUM($B$133:$AA$169,O$133,$C$177:$D188)</f>
        <v>0.7157743308487734</v>
      </c>
      <c r="P188" s="99">
        <f ca="1">DSUM($B$133:$AA$169,P$133,$C$177:$D188)</f>
        <v>0.70097607292531583</v>
      </c>
      <c r="Q188" s="99">
        <f ca="1">DSUM($B$133:$AA$169,Q$133,$C$177:$D188)</f>
        <v>0.70471409012503639</v>
      </c>
      <c r="R188" s="99">
        <f ca="1">DSUM($B$133:$AA$169,R$133,$C$177:$D188)</f>
        <v>0.68960322097294102</v>
      </c>
      <c r="S188" s="99">
        <f ca="1">DSUM($B$133:$AA$169,S$133,$C$177:$D188)</f>
        <v>0.66638354949528789</v>
      </c>
      <c r="T188" s="99">
        <f ca="1">DSUM($B$133:$AA$169,T$133,$C$177:$D188)</f>
        <v>0.6746801077758775</v>
      </c>
      <c r="U188" s="99">
        <f ca="1">DSUM($B$133:$AA$169,U$133,$C$177:$D188)</f>
        <v>0.65957965414183861</v>
      </c>
      <c r="V188" s="99">
        <f ca="1">DSUM($B$133:$AA$169,V$133,$C$177:$D188)</f>
        <v>0.65274277263076508</v>
      </c>
      <c r="W188" s="99">
        <f ca="1">DSUM($B$133:$AA$169,W$133,$C$177:$D188)</f>
        <v>0.65362930751164328</v>
      </c>
      <c r="X188" s="99">
        <f ca="1">DSUM($B$133:$AA$169,X$133,$C$177:$D188)</f>
        <v>0.64909425181548386</v>
      </c>
      <c r="Y188" s="330">
        <f>DSUM($B$133:$Y$169,Y$133,$C$177:$D188)</f>
        <v>12.321146384182459</v>
      </c>
    </row>
    <row r="189" spans="1:25">
      <c r="B189" s="23" t="s">
        <v>124</v>
      </c>
      <c r="C189" s="98" t="s">
        <v>125</v>
      </c>
      <c r="D189" s="98" t="s">
        <v>126</v>
      </c>
      <c r="E189" s="99">
        <f ca="1">DSUM($B$133:$AA$169,E$133,$C$177:$D189)</f>
        <v>0.17467637009188414</v>
      </c>
      <c r="F189" s="99">
        <f ca="1">DSUM($B$133:$AA$169,F$133,$C$177:$D189)</f>
        <v>0.30938269579273225</v>
      </c>
      <c r="G189" s="99">
        <f ca="1">DSUM($B$133:$AA$169,G$133,$C$177:$D189)</f>
        <v>0.41309947692482435</v>
      </c>
      <c r="H189" s="99">
        <f ca="1">DSUM($B$133:$AA$169,H$133,$C$177:$D189)</f>
        <v>0.49279023516915677</v>
      </c>
      <c r="I189" s="99">
        <f ca="1">DSUM($B$133:$AA$169,I$133,$C$177:$D189)</f>
        <v>0.55385454559021918</v>
      </c>
      <c r="J189" s="99">
        <f ca="1">DSUM($B$133:$AA$169,J$133,$C$177:$D189)</f>
        <v>0.60047930544702954</v>
      </c>
      <c r="K189" s="99">
        <f ca="1">DSUM($B$133:$AA$169,K$133,$C$177:$D189)</f>
        <v>0.6359111006232897</v>
      </c>
      <c r="L189" s="99">
        <f ca="1">DSUM($B$133:$AA$169,L$133,$C$177:$D189)</f>
        <v>0.66266739418226595</v>
      </c>
      <c r="M189" s="99">
        <f ca="1">DSUM($B$133:$AA$169,M$133,$C$177:$D189)</f>
        <v>0.6827002796365701</v>
      </c>
      <c r="N189" s="99">
        <f ca="1">DSUM($B$133:$AA$169,N$133,$C$177:$D189)</f>
        <v>0.95083218226014443</v>
      </c>
      <c r="O189" s="99">
        <f ca="1">DSUM($B$133:$AA$169,O$133,$C$177:$D189)</f>
        <v>0.86963361433239228</v>
      </c>
      <c r="P189" s="99">
        <f ca="1">DSUM($B$133:$AA$169,P$133,$C$177:$D189)</f>
        <v>0.85014063836160025</v>
      </c>
      <c r="Q189" s="99">
        <f ca="1">DSUM($B$133:$AA$169,Q$133,$C$177:$D189)</f>
        <v>0.85435943249580426</v>
      </c>
      <c r="R189" s="99">
        <f ca="1">DSUM($B$133:$AA$169,R$133,$C$177:$D189)</f>
        <v>0.83471235879799799</v>
      </c>
      <c r="S189" s="99">
        <f ca="1">DSUM($B$133:$AA$169,S$133,$C$177:$D189)</f>
        <v>0.80483597896629155</v>
      </c>
      <c r="T189" s="99">
        <f ca="1">DSUM($B$133:$AA$169,T$133,$C$177:$D189)</f>
        <v>0.81510901340529973</v>
      </c>
      <c r="U189" s="99">
        <f ca="1">DSUM($B$133:$AA$169,U$133,$C$177:$D189)</f>
        <v>0.79567642824475671</v>
      </c>
      <c r="V189" s="99">
        <f ca="1">DSUM($B$133:$AA$169,V$133,$C$177:$D189)</f>
        <v>0.78679448174490818</v>
      </c>
      <c r="W189" s="99">
        <f ca="1">DSUM($B$133:$AA$169,W$133,$C$177:$D189)</f>
        <v>0.78776760204042295</v>
      </c>
      <c r="X189" s="99">
        <f ca="1">DSUM($B$133:$AA$169,X$133,$C$177:$D189)</f>
        <v>0.78187072473375241</v>
      </c>
      <c r="Y189" s="330">
        <f>DSUM($B$133:$Y$169,Y$133,$C$177:$D189)</f>
        <v>14.796669552368474</v>
      </c>
    </row>
    <row r="190" spans="1:25">
      <c r="B190" s="23" t="s">
        <v>127</v>
      </c>
      <c r="C190" s="98" t="s">
        <v>128</v>
      </c>
      <c r="D190" s="98" t="s">
        <v>129</v>
      </c>
      <c r="E190" s="99">
        <f ca="1">DSUM($B$133:$AA$169,E$133,$C$177:$D190)</f>
        <v>0.19956847333912819</v>
      </c>
      <c r="F190" s="99">
        <f ca="1">DSUM($B$133:$AA$169,F$133,$C$177:$D190)</f>
        <v>0.35352795426297878</v>
      </c>
      <c r="G190" s="99">
        <f ca="1">DSUM($B$133:$AA$169,G$133,$C$177:$D190)</f>
        <v>0.47211967236143526</v>
      </c>
      <c r="H190" s="99">
        <f ca="1">DSUM($B$133:$AA$169,H$133,$C$177:$D190)</f>
        <v>0.56328606040166729</v>
      </c>
      <c r="I190" s="99">
        <f ca="1">DSUM($B$133:$AA$169,I$133,$C$177:$D190)</f>
        <v>0.63318678236840187</v>
      </c>
      <c r="J190" s="99">
        <f ca="1">DSUM($B$133:$AA$169,J$133,$C$177:$D190)</f>
        <v>0.68659891682534258</v>
      </c>
      <c r="K190" s="99">
        <f ca="1">DSUM($B$133:$AA$169,K$133,$C$177:$D190)</f>
        <v>0.72722730375139111</v>
      </c>
      <c r="L190" s="99">
        <f ca="1">DSUM($B$133:$AA$169,L$133,$C$177:$D190)</f>
        <v>0.75794522352799942</v>
      </c>
      <c r="M190" s="99">
        <f ca="1">DSUM($B$133:$AA$169,M$133,$C$177:$D190)</f>
        <v>0.78098104847932792</v>
      </c>
      <c r="N190" s="99">
        <f ca="1">DSUM($B$133:$AA$169,N$133,$C$177:$D190)</f>
        <v>1.1103183187238612</v>
      </c>
      <c r="O190" s="99">
        <f ca="1">DSUM($B$133:$AA$169,O$133,$C$177:$D190)</f>
        <v>1.0093952299730804</v>
      </c>
      <c r="P190" s="99">
        <f ca="1">DSUM($B$133:$AA$169,P$133,$C$177:$D190)</f>
        <v>0.98481615292077518</v>
      </c>
      <c r="Q190" s="99">
        <f ca="1">DSUM($B$133:$AA$169,Q$133,$C$177:$D190)</f>
        <v>0.98968204287606454</v>
      </c>
      <c r="R190" s="99">
        <f ca="1">DSUM($B$133:$AA$169,R$133,$C$177:$D190)</f>
        <v>0.96529425824183357</v>
      </c>
      <c r="S190" s="99">
        <f ca="1">DSUM($B$133:$AA$169,S$133,$C$177:$D190)</f>
        <v>0.92842447199498768</v>
      </c>
      <c r="T190" s="99">
        <f ca="1">DSUM($B$133:$AA$169,T$133,$C$177:$D190)</f>
        <v>0.941145300729054</v>
      </c>
      <c r="U190" s="99">
        <f ca="1">DSUM($B$133:$AA$169,U$133,$C$177:$D190)</f>
        <v>0.91732311688580259</v>
      </c>
      <c r="V190" s="99">
        <f ca="1">DSUM($B$133:$AA$169,V$133,$C$177:$D190)</f>
        <v>0.90656437855532546</v>
      </c>
      <c r="W190" s="99">
        <f ca="1">DSUM($B$133:$AA$169,W$133,$C$177:$D190)</f>
        <v>0.90799796170699909</v>
      </c>
      <c r="X190" s="99">
        <f ca="1">DSUM($B$133:$AA$169,X$133,$C$177:$D190)</f>
        <v>0.9009961825239674</v>
      </c>
      <c r="Y190" s="330">
        <f>DSUM($B$133:$Y$169,Y$133,$C$177:$D190)</f>
        <v>17.013095453930049</v>
      </c>
    </row>
    <row r="191" spans="1:25">
      <c r="B191" s="23" t="s">
        <v>130</v>
      </c>
      <c r="C191" s="98" t="s">
        <v>131</v>
      </c>
      <c r="D191" s="98" t="s">
        <v>132</v>
      </c>
      <c r="E191" s="99">
        <f ca="1">DSUM($B$133:$AA$169,E$133,$C$177:$D191)</f>
        <v>0.21450373528747468</v>
      </c>
      <c r="F191" s="99">
        <f ca="1">DSUM($B$133:$AA$169,F$133,$C$177:$D191)</f>
        <v>0.38001510934512672</v>
      </c>
      <c r="G191" s="99">
        <f ca="1">DSUM($B$133:$AA$169,G$133,$C$177:$D191)</f>
        <v>0.50753178962340173</v>
      </c>
      <c r="H191" s="99">
        <f ca="1">DSUM($B$133:$AA$169,H$133,$C$177:$D191)</f>
        <v>0.6055835555411736</v>
      </c>
      <c r="I191" s="99">
        <f ca="1">DSUM($B$133:$AA$169,I$133,$C$177:$D191)</f>
        <v>0.6807861244353115</v>
      </c>
      <c r="J191" s="99">
        <f ca="1">DSUM($B$133:$AA$169,J$133,$C$177:$D191)</f>
        <v>0.73827068365233028</v>
      </c>
      <c r="K191" s="99">
        <f ca="1">DSUM($B$133:$AA$169,K$133,$C$177:$D191)</f>
        <v>0.78201702562825193</v>
      </c>
      <c r="L191" s="99">
        <f ca="1">DSUM($B$133:$AA$169,L$133,$C$177:$D191)</f>
        <v>0.8151119211354394</v>
      </c>
      <c r="M191" s="99">
        <f ca="1">DSUM($B$133:$AA$169,M$133,$C$177:$D191)</f>
        <v>0.83994950978498262</v>
      </c>
      <c r="N191" s="99">
        <f ca="1">DSUM($B$133:$AA$169,N$133,$C$177:$D191)</f>
        <v>1.2060100006020913</v>
      </c>
      <c r="O191" s="99">
        <f ca="1">DSUM($B$133:$AA$169,O$133,$C$177:$D191)</f>
        <v>1.0932521993574933</v>
      </c>
      <c r="P191" s="99">
        <f ca="1">DSUM($B$133:$AA$169,P$133,$C$177:$D191)</f>
        <v>1.0656214616562802</v>
      </c>
      <c r="Q191" s="99">
        <f ca="1">DSUM($B$133:$AA$169,Q$133,$C$177:$D191)</f>
        <v>1.0708756091042206</v>
      </c>
      <c r="R191" s="99">
        <f ca="1">DSUM($B$133:$AA$169,R$133,$C$177:$D191)</f>
        <v>1.043643397908135</v>
      </c>
      <c r="S191" s="99">
        <f ca="1">DSUM($B$133:$AA$169,S$133,$C$177:$D191)</f>
        <v>1.0025775678122053</v>
      </c>
      <c r="T191" s="99">
        <f ca="1">DSUM($B$133:$AA$169,T$133,$C$177:$D191)</f>
        <v>1.0167670731233065</v>
      </c>
      <c r="U191" s="99">
        <f ca="1">DSUM($B$133:$AA$169,U$133,$C$177:$D191)</f>
        <v>0.99031113007043015</v>
      </c>
      <c r="V191" s="99">
        <f ca="1">DSUM($B$133:$AA$169,V$133,$C$177:$D191)</f>
        <v>0.97842631664157576</v>
      </c>
      <c r="W191" s="99">
        <f ca="1">DSUM($B$133:$AA$169,W$133,$C$177:$D191)</f>
        <v>0.98013617750694471</v>
      </c>
      <c r="X191" s="99">
        <f ca="1">DSUM($B$133:$AA$169,X$133,$C$177:$D191)</f>
        <v>0.97247145719809636</v>
      </c>
      <c r="Y191" s="330">
        <f>DSUM($B$133:$Y$169,Y$133,$C$177:$D191)</f>
        <v>18.342950994866992</v>
      </c>
    </row>
    <row r="192" spans="1:25">
      <c r="B192" s="23" t="s">
        <v>133</v>
      </c>
      <c r="C192" s="98" t="s">
        <v>134</v>
      </c>
      <c r="D192" s="98" t="s">
        <v>135</v>
      </c>
      <c r="E192" s="99">
        <f ca="1">DSUM($B$133:$AA$169,E$133,$C$177:$D192)</f>
        <v>0.22719700716805857</v>
      </c>
      <c r="F192" s="99">
        <f ca="1">DSUM($B$133:$AA$169,F$133,$C$177:$D192)</f>
        <v>0.40250133821800788</v>
      </c>
      <c r="G192" s="99">
        <f ca="1">DSUM($B$133:$AA$169,G$133,$C$177:$D192)</f>
        <v>0.5375616823031043</v>
      </c>
      <c r="H192" s="99">
        <f ca="1">DSUM($B$133:$AA$169,H$133,$C$177:$D192)</f>
        <v>0.64141275541286547</v>
      </c>
      <c r="I192" s="99">
        <f ca="1">DSUM($B$133:$AA$169,I$133,$C$177:$D192)</f>
        <v>0.72106190670504677</v>
      </c>
      <c r="J192" s="99">
        <f ca="1">DSUM($B$133:$AA$169,J$133,$C$177:$D192)</f>
        <v>0.78194407531427901</v>
      </c>
      <c r="K192" s="99">
        <f ca="1">DSUM($B$133:$AA$169,K$133,$C$177:$D192)</f>
        <v>0.82827464503817694</v>
      </c>
      <c r="L192" s="99">
        <f ca="1">DSUM($B$133:$AA$169,L$133,$C$177:$D192)</f>
        <v>0.86332311226260128</v>
      </c>
      <c r="M192" s="99">
        <f ca="1">DSUM($B$133:$AA$169,M$133,$C$177:$D192)</f>
        <v>0.8896253391343879</v>
      </c>
      <c r="N192" s="99">
        <f ca="1">DSUM($B$133:$AA$169,N$133,$C$177:$D192)</f>
        <v>1.3018788760334352</v>
      </c>
      <c r="O192" s="99">
        <f ca="1">DSUM($B$133:$AA$169,O$133,$C$177:$D192)</f>
        <v>1.1735327641843281</v>
      </c>
      <c r="P192" s="99">
        <f ca="1">DSUM($B$133:$AA$169,P$133,$C$177:$D192)</f>
        <v>1.1416307936132835</v>
      </c>
      <c r="Q192" s="99">
        <f ca="1">DSUM($B$133:$AA$169,Q$133,$C$177:$D192)</f>
        <v>1.147090724524948</v>
      </c>
      <c r="R192" s="99">
        <f ca="1">DSUM($B$133:$AA$169,R$133,$C$177:$D192)</f>
        <v>1.1160113497123103</v>
      </c>
      <c r="S192" s="99">
        <f ca="1">DSUM($B$133:$AA$169,S$133,$C$177:$D192)</f>
        <v>1.0694289961376569</v>
      </c>
      <c r="T192" s="99">
        <f ca="1">DSUM($B$133:$AA$169,T$133,$C$177:$D192)</f>
        <v>1.0853690367514539</v>
      </c>
      <c r="U192" s="99">
        <f ca="1">DSUM($B$133:$AA$169,U$133,$C$177:$D192)</f>
        <v>1.0554645234578104</v>
      </c>
      <c r="V192" s="99">
        <f ca="1">DSUM($B$133:$AA$169,V$133,$C$177:$D192)</f>
        <v>1.0420797482858966</v>
      </c>
      <c r="W192" s="99">
        <f ca="1">DSUM($B$133:$AA$169,W$133,$C$177:$D192)</f>
        <v>1.0440982422282257</v>
      </c>
      <c r="X192" s="99">
        <f ca="1">DSUM($B$133:$AA$169,X$133,$C$177:$D192)</f>
        <v>1.0355599493335605</v>
      </c>
      <c r="Y192" s="330">
        <f>DSUM($B$133:$Y$169,Y$133,$C$177:$D192)</f>
        <v>19.477538990136889</v>
      </c>
    </row>
    <row r="193" spans="2:25">
      <c r="B193" s="23" t="s">
        <v>136</v>
      </c>
      <c r="C193" s="98" t="s">
        <v>137</v>
      </c>
      <c r="D193" s="98" t="s">
        <v>138</v>
      </c>
      <c r="E193" s="99">
        <f ca="1">DSUM($B$133:$AA$169,E$133,$C$177:$D193)</f>
        <v>0.27010618414130905</v>
      </c>
      <c r="F193" s="99">
        <f ca="1">DSUM($B$133:$AA$169,F$133,$C$177:$D193)</f>
        <v>0.4785403874593811</v>
      </c>
      <c r="G193" s="99">
        <f ca="1">DSUM($B$133:$AA$169,G$133,$C$177:$D193)</f>
        <v>0.63914380662459247</v>
      </c>
      <c r="H193" s="99">
        <f ca="1">DSUM($B$133:$AA$169,H$133,$C$177:$D193)</f>
        <v>0.7626522423528721</v>
      </c>
      <c r="I193" s="99">
        <f ca="1">DSUM($B$133:$AA$169,I$133,$C$177:$D193)</f>
        <v>0.8573928514537037</v>
      </c>
      <c r="J193" s="99">
        <f ca="1">DSUM($B$133:$AA$169,J$133,$C$177:$D193)</f>
        <v>0.92982456168975824</v>
      </c>
      <c r="K193" s="99">
        <f ca="1">DSUM($B$133:$AA$169,K$133,$C$177:$D193)</f>
        <v>0.98495723025506876</v>
      </c>
      <c r="L193" s="99">
        <f ca="1">DSUM($B$133:$AA$169,L$133,$C$177:$D193)</f>
        <v>1.0266767544010575</v>
      </c>
      <c r="M193" s="99">
        <f ca="1">DSUM($B$133:$AA$169,M$133,$C$177:$D193)</f>
        <v>1.0579972371307309</v>
      </c>
      <c r="N193" s="99">
        <f ca="1">DSUM($B$133:$AA$169,N$133,$C$177:$D193)</f>
        <v>1.535566014442254</v>
      </c>
      <c r="O193" s="99">
        <f ca="1">DSUM($B$133:$AA$169,O$133,$C$177:$D193)</f>
        <v>1.3876010093555435</v>
      </c>
      <c r="P193" s="99">
        <f ca="1">DSUM($B$133:$AA$169,P$133,$C$177:$D193)</f>
        <v>1.3510699794569194</v>
      </c>
      <c r="Q193" s="99">
        <f ca="1">DSUM($B$133:$AA$169,Q$133,$C$177:$D193)</f>
        <v>1.3576562013884195</v>
      </c>
      <c r="R193" s="99">
        <f ca="1">DSUM($B$133:$AA$169,R$133,$C$177:$D193)</f>
        <v>1.3218938703263812</v>
      </c>
      <c r="S193" s="99">
        <f ca="1">DSUM($B$133:$AA$169,S$133,$C$177:$D193)</f>
        <v>1.2681354811278389</v>
      </c>
      <c r="T193" s="99">
        <f ca="1">DSUM($B$133:$AA$169,T$133,$C$177:$D193)</f>
        <v>1.2866542915785999</v>
      </c>
      <c r="U193" s="99">
        <f ca="1">DSUM($B$133:$AA$169,U$133,$C$177:$D193)</f>
        <v>1.2521025292764589</v>
      </c>
      <c r="V193" s="99">
        <f ca="1">DSUM($B$133:$AA$169,V$133,$C$177:$D193)</f>
        <v>1.2366313073025714</v>
      </c>
      <c r="W193" s="99">
        <f ca="1">DSUM($B$133:$AA$169,W$133,$C$177:$D193)</f>
        <v>1.2389555703844899</v>
      </c>
      <c r="X193" s="99">
        <f ca="1">DSUM($B$133:$AA$169,X$133,$C$177:$D193)</f>
        <v>1.2290498506542364</v>
      </c>
      <c r="Y193" s="330">
        <f>DSUM($B$133:$Y$169,Y$133,$C$177:$D193)</f>
        <v>23.180136882119825</v>
      </c>
    </row>
    <row r="194" spans="2:25">
      <c r="B194" s="23" t="s">
        <v>139</v>
      </c>
      <c r="C194" s="98" t="s">
        <v>140</v>
      </c>
      <c r="D194" s="98" t="s">
        <v>141</v>
      </c>
      <c r="E194" s="99">
        <f ca="1">DSUM($B$133:$AA$169,E$133,$C$177:$D194)</f>
        <v>0.27010618414130905</v>
      </c>
      <c r="F194" s="99">
        <f ca="1">DSUM($B$133:$AA$169,F$133,$C$177:$D194)</f>
        <v>0.4785403874593811</v>
      </c>
      <c r="G194" s="99">
        <f ca="1">DSUM($B$133:$AA$169,G$133,$C$177:$D194)</f>
        <v>0.63914380662459247</v>
      </c>
      <c r="H194" s="99">
        <f ca="1">DSUM($B$133:$AA$169,H$133,$C$177:$D194)</f>
        <v>0.7626522423528721</v>
      </c>
      <c r="I194" s="99">
        <f ca="1">DSUM($B$133:$AA$169,I$133,$C$177:$D194)</f>
        <v>0.8573928514537037</v>
      </c>
      <c r="J194" s="99">
        <f ca="1">DSUM($B$133:$AA$169,J$133,$C$177:$D194)</f>
        <v>0.92982456168975824</v>
      </c>
      <c r="K194" s="99">
        <f ca="1">DSUM($B$133:$AA$169,K$133,$C$177:$D194)</f>
        <v>0.98495723025506876</v>
      </c>
      <c r="L194" s="99">
        <f ca="1">DSUM($B$133:$AA$169,L$133,$C$177:$D194)</f>
        <v>1.0266767544010575</v>
      </c>
      <c r="M194" s="99">
        <f ca="1">DSUM($B$133:$AA$169,M$133,$C$177:$D194)</f>
        <v>1.0579972371307309</v>
      </c>
      <c r="N194" s="99">
        <f ca="1">DSUM($B$133:$AA$169,N$133,$C$177:$D194)</f>
        <v>1.535566014442254</v>
      </c>
      <c r="O194" s="99">
        <f ca="1">DSUM($B$133:$AA$169,O$133,$C$177:$D194)</f>
        <v>1.3876010093555435</v>
      </c>
      <c r="P194" s="99">
        <f ca="1">DSUM($B$133:$AA$169,P$133,$C$177:$D194)</f>
        <v>1.3510699794569194</v>
      </c>
      <c r="Q194" s="99">
        <f ca="1">DSUM($B$133:$AA$169,Q$133,$C$177:$D194)</f>
        <v>1.3576562013884195</v>
      </c>
      <c r="R194" s="99">
        <f ca="1">DSUM($B$133:$AA$169,R$133,$C$177:$D194)</f>
        <v>1.3218938703263812</v>
      </c>
      <c r="S194" s="99">
        <f ca="1">DSUM($B$133:$AA$169,S$133,$C$177:$D194)</f>
        <v>1.2681354811278389</v>
      </c>
      <c r="T194" s="99">
        <f ca="1">DSUM($B$133:$AA$169,T$133,$C$177:$D194)</f>
        <v>1.2866542915785999</v>
      </c>
      <c r="U194" s="99">
        <f ca="1">DSUM($B$133:$AA$169,U$133,$C$177:$D194)</f>
        <v>1.2521025292764589</v>
      </c>
      <c r="V194" s="99">
        <f ca="1">DSUM($B$133:$AA$169,V$133,$C$177:$D194)</f>
        <v>1.2366313073025714</v>
      </c>
      <c r="W194" s="99">
        <f ca="1">DSUM($B$133:$AA$169,W$133,$C$177:$D194)</f>
        <v>1.2389555703844899</v>
      </c>
      <c r="X194" s="99">
        <f ca="1">DSUM($B$133:$AA$169,X$133,$C$177:$D194)</f>
        <v>1.2290498506542364</v>
      </c>
      <c r="Y194" s="330">
        <f>DSUM($B$133:$Y$169,Y$133,$C$177:$D194)</f>
        <v>23.180136882119825</v>
      </c>
    </row>
    <row r="195" spans="2:25">
      <c r="B195" s="23" t="s">
        <v>142</v>
      </c>
      <c r="C195" s="98" t="s">
        <v>143</v>
      </c>
      <c r="D195" s="98" t="s">
        <v>144</v>
      </c>
      <c r="E195" s="99">
        <f ca="1">DSUM($B$133:$AA$169,E$133,$C$177:$D195)</f>
        <v>0.30527197953684732</v>
      </c>
      <c r="F195" s="99">
        <f ca="1">DSUM($B$133:$AA$169,F$133,$C$177:$D195)</f>
        <v>0.54083686477430692</v>
      </c>
      <c r="G195" s="99">
        <f ca="1">DSUM($B$133:$AA$169,G$133,$C$177:$D195)</f>
        <v>0.72233946111456881</v>
      </c>
      <c r="H195" s="99">
        <f ca="1">DSUM($B$133:$AA$169,H$133,$C$177:$D195)</f>
        <v>0.86191445966983082</v>
      </c>
      <c r="I195" s="99">
        <f ca="1">DSUM($B$133:$AA$169,I$133,$C$177:$D195)</f>
        <v>0.96897400499845887</v>
      </c>
      <c r="J195" s="99">
        <f ca="1">DSUM($B$133:$AA$169,J$133,$C$177:$D195)</f>
        <v>1.0508185473115841</v>
      </c>
      <c r="K195" s="99">
        <f ca="1">DSUM($B$133:$AA$169,K$133,$C$177:$D195)</f>
        <v>1.1131106326998976</v>
      </c>
      <c r="L195" s="99">
        <f ca="1">DSUM($B$133:$AA$169,L$133,$C$177:$D195)</f>
        <v>1.1602423865645257</v>
      </c>
      <c r="M195" s="99">
        <f ca="1">DSUM($B$133:$AA$169,M$133,$C$177:$D195)</f>
        <v>1.1956205439848893</v>
      </c>
      <c r="N195" s="99">
        <f ca="1">DSUM($B$133:$AA$169,N$133,$C$177:$D195)</f>
        <v>1.7394857470071952</v>
      </c>
      <c r="O195" s="99">
        <f ca="1">DSUM($B$133:$AA$169,O$133,$C$177:$D195)</f>
        <v>1.5707320474839803</v>
      </c>
      <c r="P195" s="99">
        <f ca="1">DSUM($B$133:$AA$169,P$133,$C$177:$D195)</f>
        <v>1.5289796923375358</v>
      </c>
      <c r="Q195" s="99">
        <f ca="1">DSUM($B$133:$AA$169,Q$133,$C$177:$D195)</f>
        <v>1.5363850113219346</v>
      </c>
      <c r="R195" s="99">
        <f ca="1">DSUM($B$133:$AA$169,R$133,$C$177:$D195)</f>
        <v>1.4955684687105062</v>
      </c>
      <c r="S195" s="99">
        <f ca="1">DSUM($B$133:$AA$169,S$133,$C$177:$D195)</f>
        <v>1.4342690769306039</v>
      </c>
      <c r="T195" s="99">
        <f ca="1">DSUM($B$133:$AA$169,T$133,$C$177:$D195)</f>
        <v>1.4553312129556382</v>
      </c>
      <c r="U195" s="99">
        <f ca="1">DSUM($B$133:$AA$169,U$133,$C$177:$D195)</f>
        <v>1.4159416015519792</v>
      </c>
      <c r="V195" s="99">
        <f ca="1">DSUM($B$133:$AA$169,V$133,$C$177:$D195)</f>
        <v>1.3982997636369932</v>
      </c>
      <c r="W195" s="99">
        <f ca="1">DSUM($B$133:$AA$169,W$133,$C$177:$D195)</f>
        <v>1.4009394571774163</v>
      </c>
      <c r="X195" s="99">
        <f ca="1">DSUM($B$133:$AA$169,X$133,$C$177:$D195)</f>
        <v>1.3896507539669998</v>
      </c>
      <c r="Y195" s="330">
        <f>DSUM($B$133:$Y$169,Y$133,$C$177:$D195)</f>
        <v>26.270062691654438</v>
      </c>
    </row>
    <row r="196" spans="2:25">
      <c r="B196" s="23" t="s">
        <v>145</v>
      </c>
      <c r="C196" s="98" t="s">
        <v>146</v>
      </c>
      <c r="D196" s="98" t="s">
        <v>147</v>
      </c>
      <c r="E196" s="99">
        <f ca="1">DSUM($B$133:$AA$169,E$133,$C$177:$D196)</f>
        <v>0.32637145677417029</v>
      </c>
      <c r="F196" s="99">
        <f ca="1">DSUM($B$133:$AA$169,F$133,$C$177:$D196)</f>
        <v>0.57821475116326249</v>
      </c>
      <c r="G196" s="99">
        <f ca="1">DSUM($B$133:$AA$169,G$133,$C$177:$D196)</f>
        <v>0.77225685380855469</v>
      </c>
      <c r="H196" s="99">
        <f ca="1">DSUM($B$133:$AA$169,H$133,$C$177:$D196)</f>
        <v>0.92147179006000601</v>
      </c>
      <c r="I196" s="99">
        <f ca="1">DSUM($B$133:$AA$169,I$133,$C$177:$D196)</f>
        <v>1.0359226971253122</v>
      </c>
      <c r="J196" s="99">
        <f ca="1">DSUM($B$133:$AA$169,J$133,$C$177:$D196)</f>
        <v>1.1234149386846797</v>
      </c>
      <c r="K196" s="99">
        <f ca="1">DSUM($B$133:$AA$169,K$133,$C$177:$D196)</f>
        <v>1.1900026741667948</v>
      </c>
      <c r="L196" s="99">
        <f ca="1">DSUM($B$133:$AA$169,L$133,$C$177:$D196)</f>
        <v>1.2403817658626066</v>
      </c>
      <c r="M196" s="99">
        <f ca="1">DSUM($B$133:$AA$169,M$133,$C$177:$D196)</f>
        <v>1.2781945280973843</v>
      </c>
      <c r="N196" s="99">
        <f ca="1">DSUM($B$133:$AA$169,N$133,$C$177:$D196)</f>
        <v>1.8618375865461598</v>
      </c>
      <c r="O196" s="99">
        <f ca="1">DSUM($B$133:$AA$169,O$133,$C$177:$D196)</f>
        <v>1.6806106703610424</v>
      </c>
      <c r="P196" s="99">
        <f ca="1">DSUM($B$133:$AA$169,P$133,$C$177:$D196)</f>
        <v>1.6357255200659058</v>
      </c>
      <c r="Q196" s="99">
        <f ca="1">DSUM($B$133:$AA$169,Q$133,$C$177:$D196)</f>
        <v>1.6436222972820436</v>
      </c>
      <c r="R196" s="99">
        <f ca="1">DSUM($B$133:$AA$169,R$133,$C$177:$D196)</f>
        <v>1.5997732277409813</v>
      </c>
      <c r="S196" s="99">
        <f ca="1">DSUM($B$133:$AA$169,S$133,$C$177:$D196)</f>
        <v>1.5339492344122629</v>
      </c>
      <c r="T196" s="99">
        <f ca="1">DSUM($B$133:$AA$169,T$133,$C$177:$D196)</f>
        <v>1.5565373657818611</v>
      </c>
      <c r="U196" s="99">
        <f ca="1">DSUM($B$133:$AA$169,U$133,$C$177:$D196)</f>
        <v>1.5142450449172915</v>
      </c>
      <c r="V196" s="99">
        <f ca="1">DSUM($B$133:$AA$169,V$133,$C$177:$D196)</f>
        <v>1.495300837437646</v>
      </c>
      <c r="W196" s="99">
        <f ca="1">DSUM($B$133:$AA$169,W$133,$C$177:$D196)</f>
        <v>1.498129789253172</v>
      </c>
      <c r="X196" s="99">
        <f ca="1">DSUM($B$133:$AA$169,X$133,$C$177:$D196)</f>
        <v>1.4860112959546583</v>
      </c>
      <c r="Y196" s="330">
        <f>DSUM($B$133:$Y$169,Y$133,$C$177:$D196)</f>
        <v>28.124018177375202</v>
      </c>
    </row>
    <row r="197" spans="2:25">
      <c r="B197" s="23" t="s">
        <v>148</v>
      </c>
      <c r="C197" s="98" t="s">
        <v>149</v>
      </c>
      <c r="D197" s="98" t="s">
        <v>150</v>
      </c>
      <c r="E197" s="99">
        <f ca="1">DSUM($B$133:$AA$169,E$133,$C$177:$D197)</f>
        <v>0.32637145677417029</v>
      </c>
      <c r="F197" s="99">
        <f ca="1">DSUM($B$133:$AA$169,F$133,$C$177:$D197)</f>
        <v>0.57821475116326249</v>
      </c>
      <c r="G197" s="99">
        <f ca="1">DSUM($B$133:$AA$169,G$133,$C$177:$D197)</f>
        <v>0.77225685380855469</v>
      </c>
      <c r="H197" s="99">
        <f ca="1">DSUM($B$133:$AA$169,H$133,$C$177:$D197)</f>
        <v>0.92147179006000601</v>
      </c>
      <c r="I197" s="99">
        <f ca="1">DSUM($B$133:$AA$169,I$133,$C$177:$D197)</f>
        <v>1.0359226971253122</v>
      </c>
      <c r="J197" s="99">
        <f ca="1">DSUM($B$133:$AA$169,J$133,$C$177:$D197)</f>
        <v>1.1234149386846797</v>
      </c>
      <c r="K197" s="99">
        <f ca="1">DSUM($B$133:$AA$169,K$133,$C$177:$D197)</f>
        <v>1.1900026741667948</v>
      </c>
      <c r="L197" s="99">
        <f ca="1">DSUM($B$133:$AA$169,L$133,$C$177:$D197)</f>
        <v>1.2403817658626066</v>
      </c>
      <c r="M197" s="99">
        <f ca="1">DSUM($B$133:$AA$169,M$133,$C$177:$D197)</f>
        <v>1.2781945280973843</v>
      </c>
      <c r="N197" s="99">
        <f ca="1">DSUM($B$133:$AA$169,N$133,$C$177:$D197)</f>
        <v>1.8618375865461598</v>
      </c>
      <c r="O197" s="99">
        <f ca="1">DSUM($B$133:$AA$169,O$133,$C$177:$D197)</f>
        <v>1.6806106703610424</v>
      </c>
      <c r="P197" s="99">
        <f ca="1">DSUM($B$133:$AA$169,P$133,$C$177:$D197)</f>
        <v>1.6357255200659058</v>
      </c>
      <c r="Q197" s="99">
        <f ca="1">DSUM($B$133:$AA$169,Q$133,$C$177:$D197)</f>
        <v>1.6436222972820436</v>
      </c>
      <c r="R197" s="99">
        <f ca="1">DSUM($B$133:$AA$169,R$133,$C$177:$D197)</f>
        <v>1.5997732277409813</v>
      </c>
      <c r="S197" s="99">
        <f ca="1">DSUM($B$133:$AA$169,S$133,$C$177:$D197)</f>
        <v>1.5339492344122629</v>
      </c>
      <c r="T197" s="99">
        <f ca="1">DSUM($B$133:$AA$169,T$133,$C$177:$D197)</f>
        <v>1.5565373657818611</v>
      </c>
      <c r="U197" s="99">
        <f ca="1">DSUM($B$133:$AA$169,U$133,$C$177:$D197)</f>
        <v>1.5142450449172915</v>
      </c>
      <c r="V197" s="99">
        <f ca="1">DSUM($B$133:$AA$169,V$133,$C$177:$D197)</f>
        <v>1.495300837437646</v>
      </c>
      <c r="W197" s="99">
        <f ca="1">DSUM($B$133:$AA$169,W$133,$C$177:$D197)</f>
        <v>1.498129789253172</v>
      </c>
      <c r="X197" s="99">
        <f ca="1">DSUM($B$133:$AA$169,X$133,$C$177:$D197)</f>
        <v>1.4860112959546583</v>
      </c>
      <c r="Y197" s="330">
        <f>DSUM($B$133:$Y$169,Y$133,$C$177:$D197)</f>
        <v>28.124018177375202</v>
      </c>
    </row>
    <row r="198" spans="2:25">
      <c r="B198" s="23" t="s">
        <v>151</v>
      </c>
      <c r="C198" s="98" t="s">
        <v>152</v>
      </c>
      <c r="D198" s="98" t="s">
        <v>153</v>
      </c>
      <c r="E198" s="99">
        <f ca="1">DSUM($B$133:$AA$169,E$133,$C$177:$D198)</f>
        <v>0.32637145677417029</v>
      </c>
      <c r="F198" s="99">
        <f ca="1">DSUM($B$133:$AA$169,F$133,$C$177:$D198)</f>
        <v>0.57821475116326249</v>
      </c>
      <c r="G198" s="99">
        <f ca="1">DSUM($B$133:$AA$169,G$133,$C$177:$D198)</f>
        <v>0.77225685380855469</v>
      </c>
      <c r="H198" s="99">
        <f ca="1">DSUM($B$133:$AA$169,H$133,$C$177:$D198)</f>
        <v>0.92147179006000601</v>
      </c>
      <c r="I198" s="99">
        <f ca="1">DSUM($B$133:$AA$169,I$133,$C$177:$D198)</f>
        <v>1.0359226971253122</v>
      </c>
      <c r="J198" s="99">
        <f ca="1">DSUM($B$133:$AA$169,J$133,$C$177:$D198)</f>
        <v>1.1234149386846797</v>
      </c>
      <c r="K198" s="99">
        <f ca="1">DSUM($B$133:$AA$169,K$133,$C$177:$D198)</f>
        <v>1.1900026741667948</v>
      </c>
      <c r="L198" s="99">
        <f ca="1">DSUM($B$133:$AA$169,L$133,$C$177:$D198)</f>
        <v>1.2403817658626066</v>
      </c>
      <c r="M198" s="99">
        <f ca="1">DSUM($B$133:$AA$169,M$133,$C$177:$D198)</f>
        <v>1.2781945280973843</v>
      </c>
      <c r="N198" s="99">
        <f ca="1">DSUM($B$133:$AA$169,N$133,$C$177:$D198)</f>
        <v>1.8618375865461598</v>
      </c>
      <c r="O198" s="99">
        <f ca="1">DSUM($B$133:$AA$169,O$133,$C$177:$D198)</f>
        <v>1.6806106703610424</v>
      </c>
      <c r="P198" s="99">
        <f ca="1">DSUM($B$133:$AA$169,P$133,$C$177:$D198)</f>
        <v>1.6357255200659058</v>
      </c>
      <c r="Q198" s="99">
        <f ca="1">DSUM($B$133:$AA$169,Q$133,$C$177:$D198)</f>
        <v>1.6436222972820436</v>
      </c>
      <c r="R198" s="99">
        <f ca="1">DSUM($B$133:$AA$169,R$133,$C$177:$D198)</f>
        <v>1.5997732277409813</v>
      </c>
      <c r="S198" s="99">
        <f ca="1">DSUM($B$133:$AA$169,S$133,$C$177:$D198)</f>
        <v>1.5339492344122629</v>
      </c>
      <c r="T198" s="99">
        <f ca="1">DSUM($B$133:$AA$169,T$133,$C$177:$D198)</f>
        <v>1.5565373657818611</v>
      </c>
      <c r="U198" s="99">
        <f ca="1">DSUM($B$133:$AA$169,U$133,$C$177:$D198)</f>
        <v>1.5142450449172915</v>
      </c>
      <c r="V198" s="99">
        <f ca="1">DSUM($B$133:$AA$169,V$133,$C$177:$D198)</f>
        <v>1.495300837437646</v>
      </c>
      <c r="W198" s="99">
        <f ca="1">DSUM($B$133:$AA$169,W$133,$C$177:$D198)</f>
        <v>1.498129789253172</v>
      </c>
      <c r="X198" s="99">
        <f ca="1">DSUM($B$133:$AA$169,X$133,$C$177:$D198)</f>
        <v>1.4860112959546583</v>
      </c>
      <c r="Y198" s="330">
        <f>DSUM($B$133:$Y$169,Y$133,$C$177:$D198)</f>
        <v>28.124018177375202</v>
      </c>
    </row>
    <row r="199" spans="2:25">
      <c r="B199" s="23" t="s">
        <v>154</v>
      </c>
      <c r="C199" s="98" t="s">
        <v>155</v>
      </c>
      <c r="D199" s="98" t="s">
        <v>156</v>
      </c>
      <c r="E199" s="99">
        <f ca="1">DSUM($B$133:$AA$169,E$133,$C$177:$D199)</f>
        <v>0.32637145677417029</v>
      </c>
      <c r="F199" s="99">
        <f ca="1">DSUM($B$133:$AA$169,F$133,$C$177:$D199)</f>
        <v>0.57821475116326249</v>
      </c>
      <c r="G199" s="99">
        <f ca="1">DSUM($B$133:$AA$169,G$133,$C$177:$D199)</f>
        <v>0.77225685380855469</v>
      </c>
      <c r="H199" s="99">
        <f ca="1">DSUM($B$133:$AA$169,H$133,$C$177:$D199)</f>
        <v>0.92147179006000601</v>
      </c>
      <c r="I199" s="99">
        <f ca="1">DSUM($B$133:$AA$169,I$133,$C$177:$D199)</f>
        <v>1.0359226971253122</v>
      </c>
      <c r="J199" s="99">
        <f ca="1">DSUM($B$133:$AA$169,J$133,$C$177:$D199)</f>
        <v>1.1234149386846797</v>
      </c>
      <c r="K199" s="99">
        <f ca="1">DSUM($B$133:$AA$169,K$133,$C$177:$D199)</f>
        <v>1.1900026741667948</v>
      </c>
      <c r="L199" s="99">
        <f ca="1">DSUM($B$133:$AA$169,L$133,$C$177:$D199)</f>
        <v>1.2403817658626066</v>
      </c>
      <c r="M199" s="99">
        <f ca="1">DSUM($B$133:$AA$169,M$133,$C$177:$D199)</f>
        <v>1.2781945280973843</v>
      </c>
      <c r="N199" s="99">
        <f ca="1">DSUM($B$133:$AA$169,N$133,$C$177:$D199)</f>
        <v>1.8618375865461598</v>
      </c>
      <c r="O199" s="99">
        <f ca="1">DSUM($B$133:$AA$169,O$133,$C$177:$D199)</f>
        <v>1.6806106703610424</v>
      </c>
      <c r="P199" s="99">
        <f ca="1">DSUM($B$133:$AA$169,P$133,$C$177:$D199)</f>
        <v>1.6357255200659058</v>
      </c>
      <c r="Q199" s="99">
        <f ca="1">DSUM($B$133:$AA$169,Q$133,$C$177:$D199)</f>
        <v>1.6436222972820436</v>
      </c>
      <c r="R199" s="99">
        <f ca="1">DSUM($B$133:$AA$169,R$133,$C$177:$D199)</f>
        <v>1.5997732277409813</v>
      </c>
      <c r="S199" s="99">
        <f ca="1">DSUM($B$133:$AA$169,S$133,$C$177:$D199)</f>
        <v>1.5339492344122629</v>
      </c>
      <c r="T199" s="99">
        <f ca="1">DSUM($B$133:$AA$169,T$133,$C$177:$D199)</f>
        <v>1.5565373657818611</v>
      </c>
      <c r="U199" s="99">
        <f ca="1">DSUM($B$133:$AA$169,U$133,$C$177:$D199)</f>
        <v>1.5142450449172915</v>
      </c>
      <c r="V199" s="99">
        <f ca="1">DSUM($B$133:$AA$169,V$133,$C$177:$D199)</f>
        <v>1.495300837437646</v>
      </c>
      <c r="W199" s="99">
        <f ca="1">DSUM($B$133:$AA$169,W$133,$C$177:$D199)</f>
        <v>1.498129789253172</v>
      </c>
      <c r="X199" s="99">
        <f ca="1">DSUM($B$133:$AA$169,X$133,$C$177:$D199)</f>
        <v>1.4860112959546583</v>
      </c>
      <c r="Y199" s="330">
        <f>DSUM($B$133:$Y$169,Y$133,$C$177:$D199)</f>
        <v>28.124018177375202</v>
      </c>
    </row>
    <row r="200" spans="2:25">
      <c r="B200" s="23" t="s">
        <v>157</v>
      </c>
      <c r="C200" s="98" t="s">
        <v>158</v>
      </c>
      <c r="D200" s="98" t="s">
        <v>159</v>
      </c>
      <c r="E200" s="99">
        <f ca="1">DSUM($B$133:$AA$169,E$133,$C$177:$D200)</f>
        <v>0.34653900754268463</v>
      </c>
      <c r="F200" s="99">
        <f ca="1">DSUM($B$133:$AA$169,F$133,$C$177:$D200)</f>
        <v>0.61395607225905935</v>
      </c>
      <c r="G200" s="99">
        <f ca="1">DSUM($B$133:$AA$169,G$133,$C$177:$D200)</f>
        <v>0.82000781878779272</v>
      </c>
      <c r="H200" s="99">
        <f ca="1">DSUM($B$133:$AA$169,H$133,$C$177:$D200)</f>
        <v>0.97846719978400121</v>
      </c>
      <c r="I200" s="99">
        <f ca="1">DSUM($B$133:$AA$169,I$133,$C$177:$D200)</f>
        <v>1.1000172544892068</v>
      </c>
      <c r="J200" s="99">
        <f ca="1">DSUM($B$133:$AA$169,J$133,$C$177:$D200)</f>
        <v>1.1929443394722854</v>
      </c>
      <c r="K200" s="99">
        <f ca="1">DSUM($B$133:$AA$169,K$133,$C$177:$D200)</f>
        <v>1.2636758247787587</v>
      </c>
      <c r="L200" s="99">
        <f ca="1">DSUM($B$133:$AA$169,L$133,$C$177:$D200)</f>
        <v>1.3171971529838404</v>
      </c>
      <c r="M200" s="99">
        <f ca="1">DSUM($B$133:$AA$169,M$133,$C$177:$D200)</f>
        <v>1.3573753283183558</v>
      </c>
      <c r="N200" s="99">
        <f ca="1">DSUM($B$133:$AA$169,N$133,$C$177:$D200)</f>
        <v>1.9625037654890238</v>
      </c>
      <c r="O200" s="99">
        <f ca="1">DSUM($B$133:$AA$169,O$133,$C$177:$D200)</f>
        <v>1.7754106168039649</v>
      </c>
      <c r="P200" s="99">
        <f ca="1">DSUM($B$133:$AA$169,P$133,$C$177:$D200)</f>
        <v>1.7293447124484393</v>
      </c>
      <c r="Q200" s="99">
        <f ca="1">DSUM($B$133:$AA$169,Q$133,$C$177:$D200)</f>
        <v>1.7378145302026351</v>
      </c>
      <c r="R200" s="99">
        <f ca="1">DSUM($B$133:$AA$169,R$133,$C$177:$D200)</f>
        <v>1.6926085131875903</v>
      </c>
      <c r="S200" s="99">
        <f ca="1">DSUM($B$133:$AA$169,S$133,$C$177:$D200)</f>
        <v>1.6245753075522122</v>
      </c>
      <c r="T200" s="99">
        <f ca="1">DSUM($B$133:$AA$169,T$133,$C$177:$D200)</f>
        <v>1.6480368381534369</v>
      </c>
      <c r="U200" s="99">
        <f ca="1">DSUM($B$133:$AA$169,U$133,$C$177:$D200)</f>
        <v>1.6042713133665603</v>
      </c>
      <c r="V200" s="99">
        <f ca="1">DSUM($B$133:$AA$169,V$133,$C$177:$D200)</f>
        <v>1.5846491231691215</v>
      </c>
      <c r="W200" s="99">
        <f ca="1">DSUM($B$133:$AA$169,W$133,$C$177:$D200)</f>
        <v>1.5875469831523124</v>
      </c>
      <c r="X200" s="99">
        <f ca="1">DSUM($B$133:$AA$169,X$133,$C$177:$D200)</f>
        <v>1.5749466136914567</v>
      </c>
      <c r="Y200" s="330">
        <f>DSUM($B$133:$Y$169,Y$133,$C$177:$D200)</f>
        <v>29.850786802987201</v>
      </c>
    </row>
    <row r="201" spans="2:25">
      <c r="B201" s="23" t="s">
        <v>160</v>
      </c>
      <c r="C201" s="98" t="s">
        <v>161</v>
      </c>
      <c r="D201" s="98" t="s">
        <v>162</v>
      </c>
      <c r="E201" s="99">
        <f ca="1">DSUM($B$133:$AA$169,E$133,$C$177:$D201)</f>
        <v>0.34653900754268463</v>
      </c>
      <c r="F201" s="99">
        <f ca="1">DSUM($B$133:$AA$169,F$133,$C$177:$D201)</f>
        <v>0.61395607225905935</v>
      </c>
      <c r="G201" s="99">
        <f ca="1">DSUM($B$133:$AA$169,G$133,$C$177:$D201)</f>
        <v>0.82000781878779272</v>
      </c>
      <c r="H201" s="99">
        <f ca="1">DSUM($B$133:$AA$169,H$133,$C$177:$D201)</f>
        <v>0.97846719978400121</v>
      </c>
      <c r="I201" s="99">
        <f ca="1">DSUM($B$133:$AA$169,I$133,$C$177:$D201)</f>
        <v>1.1000172544892068</v>
      </c>
      <c r="J201" s="99">
        <f ca="1">DSUM($B$133:$AA$169,J$133,$C$177:$D201)</f>
        <v>1.1929443394722854</v>
      </c>
      <c r="K201" s="99">
        <f ca="1">DSUM($B$133:$AA$169,K$133,$C$177:$D201)</f>
        <v>1.2636758247787587</v>
      </c>
      <c r="L201" s="99">
        <f ca="1">DSUM($B$133:$AA$169,L$133,$C$177:$D201)</f>
        <v>1.3171971529838404</v>
      </c>
      <c r="M201" s="99">
        <f ca="1">DSUM($B$133:$AA$169,M$133,$C$177:$D201)</f>
        <v>1.3573753283183558</v>
      </c>
      <c r="N201" s="99">
        <f ca="1">DSUM($B$133:$AA$169,N$133,$C$177:$D201)</f>
        <v>1.9625037654890238</v>
      </c>
      <c r="O201" s="99">
        <f ca="1">DSUM($B$133:$AA$169,O$133,$C$177:$D201)</f>
        <v>1.7754106168039649</v>
      </c>
      <c r="P201" s="99">
        <f ca="1">DSUM($B$133:$AA$169,P$133,$C$177:$D201)</f>
        <v>1.7293447124484393</v>
      </c>
      <c r="Q201" s="99">
        <f ca="1">DSUM($B$133:$AA$169,Q$133,$C$177:$D201)</f>
        <v>1.7378145302026351</v>
      </c>
      <c r="R201" s="99">
        <f ca="1">DSUM($B$133:$AA$169,R$133,$C$177:$D201)</f>
        <v>1.6926085131875903</v>
      </c>
      <c r="S201" s="99">
        <f ca="1">DSUM($B$133:$AA$169,S$133,$C$177:$D201)</f>
        <v>1.6245753075522122</v>
      </c>
      <c r="T201" s="99">
        <f ca="1">DSUM($B$133:$AA$169,T$133,$C$177:$D201)</f>
        <v>1.6480368381534369</v>
      </c>
      <c r="U201" s="99">
        <f ca="1">DSUM($B$133:$AA$169,U$133,$C$177:$D201)</f>
        <v>1.6042713133665603</v>
      </c>
      <c r="V201" s="99">
        <f ca="1">DSUM($B$133:$AA$169,V$133,$C$177:$D201)</f>
        <v>1.5846491231691215</v>
      </c>
      <c r="W201" s="99">
        <f ca="1">DSUM($B$133:$AA$169,W$133,$C$177:$D201)</f>
        <v>1.5875469831523124</v>
      </c>
      <c r="X201" s="99">
        <f ca="1">DSUM($B$133:$AA$169,X$133,$C$177:$D201)</f>
        <v>1.5749466136914567</v>
      </c>
      <c r="Y201" s="330">
        <f>DSUM($B$133:$Y$169,Y$133,$C$177:$D201)</f>
        <v>29.850786802987201</v>
      </c>
    </row>
    <row r="202" spans="2:25">
      <c r="B202" s="23" t="s">
        <v>163</v>
      </c>
      <c r="C202" s="98" t="s">
        <v>164</v>
      </c>
      <c r="D202" s="98" t="s">
        <v>165</v>
      </c>
      <c r="E202" s="99">
        <f ca="1">DSUM($B$133:$AA$169,E$133,$C$177:$D202)</f>
        <v>0.34653900754268463</v>
      </c>
      <c r="F202" s="99">
        <f ca="1">DSUM($B$133:$AA$169,F$133,$C$177:$D202)</f>
        <v>0.61395607225905935</v>
      </c>
      <c r="G202" s="99">
        <f ca="1">DSUM($B$133:$AA$169,G$133,$C$177:$D202)</f>
        <v>0.82000781878779272</v>
      </c>
      <c r="H202" s="99">
        <f ca="1">DSUM($B$133:$AA$169,H$133,$C$177:$D202)</f>
        <v>0.97846719978400121</v>
      </c>
      <c r="I202" s="99">
        <f ca="1">DSUM($B$133:$AA$169,I$133,$C$177:$D202)</f>
        <v>1.1000172544892068</v>
      </c>
      <c r="J202" s="99">
        <f ca="1">DSUM($B$133:$AA$169,J$133,$C$177:$D202)</f>
        <v>1.1929443394722854</v>
      </c>
      <c r="K202" s="99">
        <f ca="1">DSUM($B$133:$AA$169,K$133,$C$177:$D202)</f>
        <v>1.2636758247787587</v>
      </c>
      <c r="L202" s="99">
        <f ca="1">DSUM($B$133:$AA$169,L$133,$C$177:$D202)</f>
        <v>1.3171971529838404</v>
      </c>
      <c r="M202" s="99">
        <f ca="1">DSUM($B$133:$AA$169,M$133,$C$177:$D202)</f>
        <v>1.3573753283183558</v>
      </c>
      <c r="N202" s="99">
        <f ca="1">DSUM($B$133:$AA$169,N$133,$C$177:$D202)</f>
        <v>1.9625037654890238</v>
      </c>
      <c r="O202" s="99">
        <f ca="1">DSUM($B$133:$AA$169,O$133,$C$177:$D202)</f>
        <v>1.7754106168039649</v>
      </c>
      <c r="P202" s="99">
        <f ca="1">DSUM($B$133:$AA$169,P$133,$C$177:$D202)</f>
        <v>1.7293447124484393</v>
      </c>
      <c r="Q202" s="99">
        <f ca="1">DSUM($B$133:$AA$169,Q$133,$C$177:$D202)</f>
        <v>1.7378145302026351</v>
      </c>
      <c r="R202" s="99">
        <f ca="1">DSUM($B$133:$AA$169,R$133,$C$177:$D202)</f>
        <v>1.6926085131875903</v>
      </c>
      <c r="S202" s="99">
        <f ca="1">DSUM($B$133:$AA$169,S$133,$C$177:$D202)</f>
        <v>1.6245753075522122</v>
      </c>
      <c r="T202" s="99">
        <f ca="1">DSUM($B$133:$AA$169,T$133,$C$177:$D202)</f>
        <v>1.6480368381534369</v>
      </c>
      <c r="U202" s="99">
        <f ca="1">DSUM($B$133:$AA$169,U$133,$C$177:$D202)</f>
        <v>1.6042713133665603</v>
      </c>
      <c r="V202" s="99">
        <f ca="1">DSUM($B$133:$AA$169,V$133,$C$177:$D202)</f>
        <v>1.5846491231691215</v>
      </c>
      <c r="W202" s="99">
        <f ca="1">DSUM($B$133:$AA$169,W$133,$C$177:$D202)</f>
        <v>1.5875469831523124</v>
      </c>
      <c r="X202" s="99">
        <f ca="1">DSUM($B$133:$AA$169,X$133,$C$177:$D202)</f>
        <v>1.5749466136914567</v>
      </c>
      <c r="Y202" s="330">
        <f>DSUM($B$133:$Y$169,Y$133,$C$177:$D202)</f>
        <v>29.850786802987201</v>
      </c>
    </row>
    <row r="203" spans="2:25">
      <c r="B203" s="23" t="s">
        <v>166</v>
      </c>
      <c r="C203" s="98" t="s">
        <v>167</v>
      </c>
      <c r="D203" s="98" t="s">
        <v>168</v>
      </c>
      <c r="E203" s="99">
        <f ca="1">DSUM($B$133:$AA$169,E$133,$C$177:$D203)</f>
        <v>0.34653900754268463</v>
      </c>
      <c r="F203" s="99">
        <f ca="1">DSUM($B$133:$AA$169,F$133,$C$177:$D203)</f>
        <v>0.61395607225905935</v>
      </c>
      <c r="G203" s="99">
        <f ca="1">DSUM($B$133:$AA$169,G$133,$C$177:$D203)</f>
        <v>0.82000781878779272</v>
      </c>
      <c r="H203" s="99">
        <f ca="1">DSUM($B$133:$AA$169,H$133,$C$177:$D203)</f>
        <v>0.97846719978400121</v>
      </c>
      <c r="I203" s="99">
        <f ca="1">DSUM($B$133:$AA$169,I$133,$C$177:$D203)</f>
        <v>1.1000172544892068</v>
      </c>
      <c r="J203" s="99">
        <f ca="1">DSUM($B$133:$AA$169,J$133,$C$177:$D203)</f>
        <v>1.1929443394722854</v>
      </c>
      <c r="K203" s="99">
        <f ca="1">DSUM($B$133:$AA$169,K$133,$C$177:$D203)</f>
        <v>1.2636758247787587</v>
      </c>
      <c r="L203" s="99">
        <f ca="1">DSUM($B$133:$AA$169,L$133,$C$177:$D203)</f>
        <v>1.3171971529838404</v>
      </c>
      <c r="M203" s="99">
        <f ca="1">DSUM($B$133:$AA$169,M$133,$C$177:$D203)</f>
        <v>1.3573753283183558</v>
      </c>
      <c r="N203" s="99">
        <f ca="1">DSUM($B$133:$AA$169,N$133,$C$177:$D203)</f>
        <v>1.9625037654890238</v>
      </c>
      <c r="O203" s="99">
        <f ca="1">DSUM($B$133:$AA$169,O$133,$C$177:$D203)</f>
        <v>1.7754106168039649</v>
      </c>
      <c r="P203" s="99">
        <f ca="1">DSUM($B$133:$AA$169,P$133,$C$177:$D203)</f>
        <v>1.7293447124484393</v>
      </c>
      <c r="Q203" s="99">
        <f ca="1">DSUM($B$133:$AA$169,Q$133,$C$177:$D203)</f>
        <v>1.7378145302026351</v>
      </c>
      <c r="R203" s="99">
        <f ca="1">DSUM($B$133:$AA$169,R$133,$C$177:$D203)</f>
        <v>1.6926085131875903</v>
      </c>
      <c r="S203" s="99">
        <f ca="1">DSUM($B$133:$AA$169,S$133,$C$177:$D203)</f>
        <v>1.6245753075522122</v>
      </c>
      <c r="T203" s="99">
        <f ca="1">DSUM($B$133:$AA$169,T$133,$C$177:$D203)</f>
        <v>1.6480368381534369</v>
      </c>
      <c r="U203" s="99">
        <f ca="1">DSUM($B$133:$AA$169,U$133,$C$177:$D203)</f>
        <v>1.6042713133665603</v>
      </c>
      <c r="V203" s="99">
        <f ca="1">DSUM($B$133:$AA$169,V$133,$C$177:$D203)</f>
        <v>1.5846491231691215</v>
      </c>
      <c r="W203" s="99">
        <f ca="1">DSUM($B$133:$AA$169,W$133,$C$177:$D203)</f>
        <v>1.5875469831523124</v>
      </c>
      <c r="X203" s="99">
        <f ca="1">DSUM($B$133:$AA$169,X$133,$C$177:$D203)</f>
        <v>1.5749466136914567</v>
      </c>
      <c r="Y203" s="330">
        <f>DSUM($B$133:$Y$169,Y$133,$C$177:$D203)</f>
        <v>29.850786802987201</v>
      </c>
    </row>
    <row r="204" spans="2:25">
      <c r="B204" s="23" t="s">
        <v>169</v>
      </c>
      <c r="C204" s="98" t="s">
        <v>170</v>
      </c>
      <c r="D204" s="98" t="s">
        <v>171</v>
      </c>
      <c r="E204" s="99">
        <f ca="1">DSUM($B$133:$AA$169,E$133,$C$177:$D204)</f>
        <v>0.34653900754268463</v>
      </c>
      <c r="F204" s="99">
        <f ca="1">DSUM($B$133:$AA$169,F$133,$C$177:$D204)</f>
        <v>0.61395607225905935</v>
      </c>
      <c r="G204" s="99">
        <f ca="1">DSUM($B$133:$AA$169,G$133,$C$177:$D204)</f>
        <v>0.82000781878779272</v>
      </c>
      <c r="H204" s="99">
        <f ca="1">DSUM($B$133:$AA$169,H$133,$C$177:$D204)</f>
        <v>0.97846719978400121</v>
      </c>
      <c r="I204" s="99">
        <f ca="1">DSUM($B$133:$AA$169,I$133,$C$177:$D204)</f>
        <v>1.1000172544892068</v>
      </c>
      <c r="J204" s="99">
        <f ca="1">DSUM($B$133:$AA$169,J$133,$C$177:$D204)</f>
        <v>1.1929443394722854</v>
      </c>
      <c r="K204" s="99">
        <f ca="1">DSUM($B$133:$AA$169,K$133,$C$177:$D204)</f>
        <v>1.2636758247787587</v>
      </c>
      <c r="L204" s="99">
        <f ca="1">DSUM($B$133:$AA$169,L$133,$C$177:$D204)</f>
        <v>1.3171971529838404</v>
      </c>
      <c r="M204" s="99">
        <f ca="1">DSUM($B$133:$AA$169,M$133,$C$177:$D204)</f>
        <v>1.3573753283183558</v>
      </c>
      <c r="N204" s="99">
        <f ca="1">DSUM($B$133:$AA$169,N$133,$C$177:$D204)</f>
        <v>1.9625037654890238</v>
      </c>
      <c r="O204" s="99">
        <f ca="1">DSUM($B$133:$AA$169,O$133,$C$177:$D204)</f>
        <v>1.7754106168039649</v>
      </c>
      <c r="P204" s="99">
        <f ca="1">DSUM($B$133:$AA$169,P$133,$C$177:$D204)</f>
        <v>1.7293447124484393</v>
      </c>
      <c r="Q204" s="99">
        <f ca="1">DSUM($B$133:$AA$169,Q$133,$C$177:$D204)</f>
        <v>1.7378145302026351</v>
      </c>
      <c r="R204" s="99">
        <f ca="1">DSUM($B$133:$AA$169,R$133,$C$177:$D204)</f>
        <v>1.6926085131875903</v>
      </c>
      <c r="S204" s="99">
        <f ca="1">DSUM($B$133:$AA$169,S$133,$C$177:$D204)</f>
        <v>1.6245753075522122</v>
      </c>
      <c r="T204" s="99">
        <f ca="1">DSUM($B$133:$AA$169,T$133,$C$177:$D204)</f>
        <v>1.6480368381534369</v>
      </c>
      <c r="U204" s="99">
        <f ca="1">DSUM($B$133:$AA$169,U$133,$C$177:$D204)</f>
        <v>1.6042713133665603</v>
      </c>
      <c r="V204" s="99">
        <f ca="1">DSUM($B$133:$AA$169,V$133,$C$177:$D204)</f>
        <v>1.5846491231691215</v>
      </c>
      <c r="W204" s="99">
        <f ca="1">DSUM($B$133:$AA$169,W$133,$C$177:$D204)</f>
        <v>1.5875469831523124</v>
      </c>
      <c r="X204" s="99">
        <f ca="1">DSUM($B$133:$AA$169,X$133,$C$177:$D204)</f>
        <v>1.5749466136914567</v>
      </c>
      <c r="Y204" s="330">
        <f>DSUM($B$133:$Y$169,Y$133,$C$177:$D204)</f>
        <v>29.850786802987201</v>
      </c>
    </row>
    <row r="205" spans="2:25">
      <c r="B205" s="23" t="s">
        <v>172</v>
      </c>
      <c r="C205" s="98" t="s">
        <v>173</v>
      </c>
      <c r="D205" s="98" t="s">
        <v>174</v>
      </c>
      <c r="E205" s="99">
        <f ca="1">DSUM($B$133:$AA$169,E$133,$C$177:$D205)</f>
        <v>0.34653900754268463</v>
      </c>
      <c r="F205" s="99">
        <f ca="1">DSUM($B$133:$AA$169,F$133,$C$177:$D205)</f>
        <v>0.61395607225905935</v>
      </c>
      <c r="G205" s="99">
        <f ca="1">DSUM($B$133:$AA$169,G$133,$C$177:$D205)</f>
        <v>0.82000781878779272</v>
      </c>
      <c r="H205" s="99">
        <f ca="1">DSUM($B$133:$AA$169,H$133,$C$177:$D205)</f>
        <v>0.97846719978400121</v>
      </c>
      <c r="I205" s="99">
        <f ca="1">DSUM($B$133:$AA$169,I$133,$C$177:$D205)</f>
        <v>1.1000172544892068</v>
      </c>
      <c r="J205" s="99">
        <f ca="1">DSUM($B$133:$AA$169,J$133,$C$177:$D205)</f>
        <v>1.1929443394722854</v>
      </c>
      <c r="K205" s="99">
        <f ca="1">DSUM($B$133:$AA$169,K$133,$C$177:$D205)</f>
        <v>1.2636758247787587</v>
      </c>
      <c r="L205" s="99">
        <f ca="1">DSUM($B$133:$AA$169,L$133,$C$177:$D205)</f>
        <v>1.3171971529838404</v>
      </c>
      <c r="M205" s="99">
        <f ca="1">DSUM($B$133:$AA$169,M$133,$C$177:$D205)</f>
        <v>1.3573753283183558</v>
      </c>
      <c r="N205" s="99">
        <f ca="1">DSUM($B$133:$AA$169,N$133,$C$177:$D205)</f>
        <v>1.9625037654890238</v>
      </c>
      <c r="O205" s="99">
        <f ca="1">DSUM($B$133:$AA$169,O$133,$C$177:$D205)</f>
        <v>1.7754106168039649</v>
      </c>
      <c r="P205" s="99">
        <f ca="1">DSUM($B$133:$AA$169,P$133,$C$177:$D205)</f>
        <v>1.7293447124484393</v>
      </c>
      <c r="Q205" s="99">
        <f ca="1">DSUM($B$133:$AA$169,Q$133,$C$177:$D205)</f>
        <v>1.7378145302026351</v>
      </c>
      <c r="R205" s="99">
        <f ca="1">DSUM($B$133:$AA$169,R$133,$C$177:$D205)</f>
        <v>1.6926085131875903</v>
      </c>
      <c r="S205" s="99">
        <f ca="1">DSUM($B$133:$AA$169,S$133,$C$177:$D205)</f>
        <v>1.6245753075522122</v>
      </c>
      <c r="T205" s="99">
        <f ca="1">DSUM($B$133:$AA$169,T$133,$C$177:$D205)</f>
        <v>1.6480368381534369</v>
      </c>
      <c r="U205" s="99">
        <f ca="1">DSUM($B$133:$AA$169,U$133,$C$177:$D205)</f>
        <v>1.6042713133665603</v>
      </c>
      <c r="V205" s="99">
        <f ca="1">DSUM($B$133:$AA$169,V$133,$C$177:$D205)</f>
        <v>1.5846491231691215</v>
      </c>
      <c r="W205" s="99">
        <f ca="1">DSUM($B$133:$AA$169,W$133,$C$177:$D205)</f>
        <v>1.5875469831523124</v>
      </c>
      <c r="X205" s="99">
        <f ca="1">DSUM($B$133:$AA$169,X$133,$C$177:$D205)</f>
        <v>1.5749466136914567</v>
      </c>
      <c r="Y205" s="330">
        <f>DSUM($B$133:$Y$169,Y$133,$C$177:$D205)</f>
        <v>29.850786802987201</v>
      </c>
    </row>
    <row r="206" spans="2:25">
      <c r="B206" s="23" t="s">
        <v>175</v>
      </c>
      <c r="C206" s="98" t="s">
        <v>176</v>
      </c>
      <c r="D206" s="98" t="s">
        <v>177</v>
      </c>
      <c r="E206" s="99">
        <f ca="1">DSUM($B$133:$AA$169,E$133,$C$177:$D206)</f>
        <v>0.34653900754268463</v>
      </c>
      <c r="F206" s="99">
        <f ca="1">DSUM($B$133:$AA$169,F$133,$C$177:$D206)</f>
        <v>0.61395607225905935</v>
      </c>
      <c r="G206" s="99">
        <f ca="1">DSUM($B$133:$AA$169,G$133,$C$177:$D206)</f>
        <v>0.82000781878779272</v>
      </c>
      <c r="H206" s="99">
        <f ca="1">DSUM($B$133:$AA$169,H$133,$C$177:$D206)</f>
        <v>0.97846719978400121</v>
      </c>
      <c r="I206" s="99">
        <f ca="1">DSUM($B$133:$AA$169,I$133,$C$177:$D206)</f>
        <v>1.1000172544892068</v>
      </c>
      <c r="J206" s="99">
        <f ca="1">DSUM($B$133:$AA$169,J$133,$C$177:$D206)</f>
        <v>1.1929443394722854</v>
      </c>
      <c r="K206" s="99">
        <f ca="1">DSUM($B$133:$AA$169,K$133,$C$177:$D206)</f>
        <v>1.2636758247787587</v>
      </c>
      <c r="L206" s="99">
        <f ca="1">DSUM($B$133:$AA$169,L$133,$C$177:$D206)</f>
        <v>1.3171971529838404</v>
      </c>
      <c r="M206" s="99">
        <f ca="1">DSUM($B$133:$AA$169,M$133,$C$177:$D206)</f>
        <v>1.3573753283183558</v>
      </c>
      <c r="N206" s="99">
        <f ca="1">DSUM($B$133:$AA$169,N$133,$C$177:$D206)</f>
        <v>1.9625037654890238</v>
      </c>
      <c r="O206" s="99">
        <f ca="1">DSUM($B$133:$AA$169,O$133,$C$177:$D206)</f>
        <v>1.7754106168039649</v>
      </c>
      <c r="P206" s="99">
        <f ca="1">DSUM($B$133:$AA$169,P$133,$C$177:$D206)</f>
        <v>1.7293447124484393</v>
      </c>
      <c r="Q206" s="99">
        <f ca="1">DSUM($B$133:$AA$169,Q$133,$C$177:$D206)</f>
        <v>1.7378145302026351</v>
      </c>
      <c r="R206" s="99">
        <f ca="1">DSUM($B$133:$AA$169,R$133,$C$177:$D206)</f>
        <v>1.6926085131875903</v>
      </c>
      <c r="S206" s="99">
        <f ca="1">DSUM($B$133:$AA$169,S$133,$C$177:$D206)</f>
        <v>1.6245753075522122</v>
      </c>
      <c r="T206" s="99">
        <f ca="1">DSUM($B$133:$AA$169,T$133,$C$177:$D206)</f>
        <v>1.6480368381534369</v>
      </c>
      <c r="U206" s="99">
        <f ca="1">DSUM($B$133:$AA$169,U$133,$C$177:$D206)</f>
        <v>1.6042713133665603</v>
      </c>
      <c r="V206" s="99">
        <f ca="1">DSUM($B$133:$AA$169,V$133,$C$177:$D206)</f>
        <v>1.5846491231691215</v>
      </c>
      <c r="W206" s="99">
        <f ca="1">DSUM($B$133:$AA$169,W$133,$C$177:$D206)</f>
        <v>1.5875469831523124</v>
      </c>
      <c r="X206" s="99">
        <f ca="1">DSUM($B$133:$AA$169,X$133,$C$177:$D206)</f>
        <v>1.5749466136914567</v>
      </c>
      <c r="Y206" s="330">
        <f>DSUM($B$133:$Y$169,Y$133,$C$177:$D206)</f>
        <v>29.850786802987201</v>
      </c>
    </row>
    <row r="207" spans="2:25">
      <c r="B207" s="23" t="s">
        <v>178</v>
      </c>
      <c r="C207" s="98" t="s">
        <v>179</v>
      </c>
      <c r="D207" s="98" t="s">
        <v>180</v>
      </c>
      <c r="E207" s="99">
        <f ca="1">DSUM($B$133:$AA$169,E$133,$C$177:$D207)</f>
        <v>0.34653900754268463</v>
      </c>
      <c r="F207" s="99">
        <f ca="1">DSUM($B$133:$AA$169,F$133,$C$177:$D207)</f>
        <v>0.61395607225905935</v>
      </c>
      <c r="G207" s="99">
        <f ca="1">DSUM($B$133:$AA$169,G$133,$C$177:$D207)</f>
        <v>0.82000781878779272</v>
      </c>
      <c r="H207" s="99">
        <f ca="1">DSUM($B$133:$AA$169,H$133,$C$177:$D207)</f>
        <v>0.97846719978400121</v>
      </c>
      <c r="I207" s="99">
        <f ca="1">DSUM($B$133:$AA$169,I$133,$C$177:$D207)</f>
        <v>1.1000172544892068</v>
      </c>
      <c r="J207" s="99">
        <f ca="1">DSUM($B$133:$AA$169,J$133,$C$177:$D207)</f>
        <v>1.1929443394722854</v>
      </c>
      <c r="K207" s="99">
        <f ca="1">DSUM($B$133:$AA$169,K$133,$C$177:$D207)</f>
        <v>1.2636758247787587</v>
      </c>
      <c r="L207" s="99">
        <f ca="1">DSUM($B$133:$AA$169,L$133,$C$177:$D207)</f>
        <v>1.3171971529838404</v>
      </c>
      <c r="M207" s="99">
        <f ca="1">DSUM($B$133:$AA$169,M$133,$C$177:$D207)</f>
        <v>1.3573753283183558</v>
      </c>
      <c r="N207" s="99">
        <f ca="1">DSUM($B$133:$AA$169,N$133,$C$177:$D207)</f>
        <v>1.9625037654890238</v>
      </c>
      <c r="O207" s="99">
        <f ca="1">DSUM($B$133:$AA$169,O$133,$C$177:$D207)</f>
        <v>1.7754106168039649</v>
      </c>
      <c r="P207" s="99">
        <f ca="1">DSUM($B$133:$AA$169,P$133,$C$177:$D207)</f>
        <v>1.7293447124484393</v>
      </c>
      <c r="Q207" s="99">
        <f ca="1">DSUM($B$133:$AA$169,Q$133,$C$177:$D207)</f>
        <v>1.7378145302026351</v>
      </c>
      <c r="R207" s="99">
        <f ca="1">DSUM($B$133:$AA$169,R$133,$C$177:$D207)</f>
        <v>1.6926085131875903</v>
      </c>
      <c r="S207" s="99">
        <f ca="1">DSUM($B$133:$AA$169,S$133,$C$177:$D207)</f>
        <v>1.6245753075522122</v>
      </c>
      <c r="T207" s="99">
        <f ca="1">DSUM($B$133:$AA$169,T$133,$C$177:$D207)</f>
        <v>1.6480368381534369</v>
      </c>
      <c r="U207" s="99">
        <f ca="1">DSUM($B$133:$AA$169,U$133,$C$177:$D207)</f>
        <v>1.6042713133665603</v>
      </c>
      <c r="V207" s="99">
        <f ca="1">DSUM($B$133:$AA$169,V$133,$C$177:$D207)</f>
        <v>1.5846491231691215</v>
      </c>
      <c r="W207" s="99">
        <f ca="1">DSUM($B$133:$AA$169,W$133,$C$177:$D207)</f>
        <v>1.5875469831523124</v>
      </c>
      <c r="X207" s="99">
        <f ca="1">DSUM($B$133:$AA$169,X$133,$C$177:$D207)</f>
        <v>1.5749466136914567</v>
      </c>
      <c r="Y207" s="330">
        <f>DSUM($B$133:$Y$169,Y$133,$C$177:$D207)</f>
        <v>29.850786802987201</v>
      </c>
    </row>
    <row r="208" spans="2:25">
      <c r="B208" s="23" t="s">
        <v>181</v>
      </c>
      <c r="C208" s="98" t="s">
        <v>182</v>
      </c>
      <c r="D208" s="98" t="s">
        <v>183</v>
      </c>
      <c r="E208" s="99">
        <f ca="1">DSUM($B$133:$AA$169,E$133,$C$177:$D208)</f>
        <v>0.34653900754268463</v>
      </c>
      <c r="F208" s="99">
        <f ca="1">DSUM($B$133:$AA$169,F$133,$C$177:$D208)</f>
        <v>0.61395607225905935</v>
      </c>
      <c r="G208" s="99">
        <f ca="1">DSUM($B$133:$AA$169,G$133,$C$177:$D208)</f>
        <v>0.82000781878779272</v>
      </c>
      <c r="H208" s="99">
        <f ca="1">DSUM($B$133:$AA$169,H$133,$C$177:$D208)</f>
        <v>0.97846719978400121</v>
      </c>
      <c r="I208" s="99">
        <f ca="1">DSUM($B$133:$AA$169,I$133,$C$177:$D208)</f>
        <v>1.1000172544892068</v>
      </c>
      <c r="J208" s="99">
        <f ca="1">DSUM($B$133:$AA$169,J$133,$C$177:$D208)</f>
        <v>1.1929443394722854</v>
      </c>
      <c r="K208" s="99">
        <f ca="1">DSUM($B$133:$AA$169,K$133,$C$177:$D208)</f>
        <v>1.2636758247787587</v>
      </c>
      <c r="L208" s="99">
        <f ca="1">DSUM($B$133:$AA$169,L$133,$C$177:$D208)</f>
        <v>1.3171971529838404</v>
      </c>
      <c r="M208" s="99">
        <f ca="1">DSUM($B$133:$AA$169,M$133,$C$177:$D208)</f>
        <v>1.3573753283183558</v>
      </c>
      <c r="N208" s="99">
        <f ca="1">DSUM($B$133:$AA$169,N$133,$C$177:$D208)</f>
        <v>1.9625037654890238</v>
      </c>
      <c r="O208" s="99">
        <f ca="1">DSUM($B$133:$AA$169,O$133,$C$177:$D208)</f>
        <v>1.7754106168039649</v>
      </c>
      <c r="P208" s="99">
        <f ca="1">DSUM($B$133:$AA$169,P$133,$C$177:$D208)</f>
        <v>1.7293447124484393</v>
      </c>
      <c r="Q208" s="99">
        <f ca="1">DSUM($B$133:$AA$169,Q$133,$C$177:$D208)</f>
        <v>1.7378145302026351</v>
      </c>
      <c r="R208" s="99">
        <f ca="1">DSUM($B$133:$AA$169,R$133,$C$177:$D208)</f>
        <v>1.6926085131875903</v>
      </c>
      <c r="S208" s="99">
        <f ca="1">DSUM($B$133:$AA$169,S$133,$C$177:$D208)</f>
        <v>1.6245753075522122</v>
      </c>
      <c r="T208" s="99">
        <f ca="1">DSUM($B$133:$AA$169,T$133,$C$177:$D208)</f>
        <v>1.6480368381534369</v>
      </c>
      <c r="U208" s="99">
        <f ca="1">DSUM($B$133:$AA$169,U$133,$C$177:$D208)</f>
        <v>1.6042713133665603</v>
      </c>
      <c r="V208" s="99">
        <f ca="1">DSUM($B$133:$AA$169,V$133,$C$177:$D208)</f>
        <v>1.5846491231691215</v>
      </c>
      <c r="W208" s="99">
        <f ca="1">DSUM($B$133:$AA$169,W$133,$C$177:$D208)</f>
        <v>1.5875469831523124</v>
      </c>
      <c r="X208" s="99">
        <f ca="1">DSUM($B$133:$AA$169,X$133,$C$177:$D208)</f>
        <v>1.5749466136914567</v>
      </c>
      <c r="Y208" s="330">
        <f>DSUM($B$133:$Y$169,Y$133,$C$177:$D208)</f>
        <v>29.850786802987201</v>
      </c>
    </row>
    <row r="209" spans="1:26">
      <c r="B209" s="23" t="s">
        <v>184</v>
      </c>
      <c r="C209" s="98" t="s">
        <v>185</v>
      </c>
      <c r="D209" s="98" t="s">
        <v>186</v>
      </c>
      <c r="E209" s="99">
        <f ca="1">DSUM($B$133:$AA$169,E$133,$C$177:$D209)</f>
        <v>0.34653900754268463</v>
      </c>
      <c r="F209" s="99">
        <f ca="1">DSUM($B$133:$AA$169,F$133,$C$177:$D209)</f>
        <v>0.61395607225905935</v>
      </c>
      <c r="G209" s="99">
        <f ca="1">DSUM($B$133:$AA$169,G$133,$C$177:$D209)</f>
        <v>0.82000781878779272</v>
      </c>
      <c r="H209" s="99">
        <f ca="1">DSUM($B$133:$AA$169,H$133,$C$177:$D209)</f>
        <v>0.97846719978400121</v>
      </c>
      <c r="I209" s="99">
        <f ca="1">DSUM($B$133:$AA$169,I$133,$C$177:$D209)</f>
        <v>1.1000172544892068</v>
      </c>
      <c r="J209" s="99">
        <f ca="1">DSUM($B$133:$AA$169,J$133,$C$177:$D209)</f>
        <v>1.1929443394722854</v>
      </c>
      <c r="K209" s="99">
        <f ca="1">DSUM($B$133:$AA$169,K$133,$C$177:$D209)</f>
        <v>1.2636758247787587</v>
      </c>
      <c r="L209" s="99">
        <f ca="1">DSUM($B$133:$AA$169,L$133,$C$177:$D209)</f>
        <v>1.3171971529838404</v>
      </c>
      <c r="M209" s="99">
        <f ca="1">DSUM($B$133:$AA$169,M$133,$C$177:$D209)</f>
        <v>1.3573753283183558</v>
      </c>
      <c r="N209" s="99">
        <f ca="1">DSUM($B$133:$AA$169,N$133,$C$177:$D209)</f>
        <v>1.9625037654890238</v>
      </c>
      <c r="O209" s="99">
        <f ca="1">DSUM($B$133:$AA$169,O$133,$C$177:$D209)</f>
        <v>1.7754106168039649</v>
      </c>
      <c r="P209" s="99">
        <f ca="1">DSUM($B$133:$AA$169,P$133,$C$177:$D209)</f>
        <v>1.7293447124484393</v>
      </c>
      <c r="Q209" s="99">
        <f ca="1">DSUM($B$133:$AA$169,Q$133,$C$177:$D209)</f>
        <v>1.7378145302026351</v>
      </c>
      <c r="R209" s="99">
        <f ca="1">DSUM($B$133:$AA$169,R$133,$C$177:$D209)</f>
        <v>1.6926085131875903</v>
      </c>
      <c r="S209" s="99">
        <f ca="1">DSUM($B$133:$AA$169,S$133,$C$177:$D209)</f>
        <v>1.6245753075522122</v>
      </c>
      <c r="T209" s="99">
        <f ca="1">DSUM($B$133:$AA$169,T$133,$C$177:$D209)</f>
        <v>1.6480368381534369</v>
      </c>
      <c r="U209" s="99">
        <f ca="1">DSUM($B$133:$AA$169,U$133,$C$177:$D209)</f>
        <v>1.6042713133665603</v>
      </c>
      <c r="V209" s="99">
        <f ca="1">DSUM($B$133:$AA$169,V$133,$C$177:$D209)</f>
        <v>1.5846491231691215</v>
      </c>
      <c r="W209" s="99">
        <f ca="1">DSUM($B$133:$AA$169,W$133,$C$177:$D209)</f>
        <v>1.5875469831523124</v>
      </c>
      <c r="X209" s="99">
        <f ca="1">DSUM($B$133:$AA$169,X$133,$C$177:$D209)</f>
        <v>1.5749466136914567</v>
      </c>
      <c r="Y209" s="330">
        <f>DSUM($B$133:$Y$169,Y$133,$C$177:$D209)</f>
        <v>29.850786802987201</v>
      </c>
    </row>
    <row r="212" spans="1:26" ht="15">
      <c r="A212" s="113" t="s">
        <v>187</v>
      </c>
      <c r="B212" s="11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
      <c r="A213" s="23"/>
      <c r="B213" s="23"/>
      <c r="C213" s="73" t="s">
        <v>214</v>
      </c>
      <c r="D213" s="73" t="str">
        <f>$C$8</f>
        <v>Lighting Controls Interior-NR</v>
      </c>
      <c r="E213" s="93">
        <f t="shared" ref="E213:X213" si="38">E11</f>
        <v>2016</v>
      </c>
      <c r="F213" s="93">
        <f t="shared" si="38"/>
        <v>2017</v>
      </c>
      <c r="G213" s="93">
        <f t="shared" si="38"/>
        <v>2018</v>
      </c>
      <c r="H213" s="93">
        <f t="shared" si="38"/>
        <v>2019</v>
      </c>
      <c r="I213" s="93">
        <f t="shared" si="38"/>
        <v>2020</v>
      </c>
      <c r="J213" s="93">
        <f t="shared" si="38"/>
        <v>2021</v>
      </c>
      <c r="K213" s="93">
        <f t="shared" si="38"/>
        <v>2022</v>
      </c>
      <c r="L213" s="93">
        <f t="shared" si="38"/>
        <v>2023</v>
      </c>
      <c r="M213" s="93">
        <f t="shared" si="38"/>
        <v>2024</v>
      </c>
      <c r="N213" s="93">
        <f t="shared" si="38"/>
        <v>2025</v>
      </c>
      <c r="O213" s="93">
        <f t="shared" si="38"/>
        <v>2026</v>
      </c>
      <c r="P213" s="93">
        <f t="shared" si="38"/>
        <v>2027</v>
      </c>
      <c r="Q213" s="93">
        <f t="shared" si="38"/>
        <v>2028</v>
      </c>
      <c r="R213" s="93">
        <f t="shared" si="38"/>
        <v>2029</v>
      </c>
      <c r="S213" s="93">
        <f t="shared" si="38"/>
        <v>2030</v>
      </c>
      <c r="T213" s="93">
        <f t="shared" si="38"/>
        <v>2031</v>
      </c>
      <c r="U213" s="93">
        <f t="shared" si="38"/>
        <v>2032</v>
      </c>
      <c r="V213" s="93">
        <f t="shared" si="38"/>
        <v>2033</v>
      </c>
      <c r="W213" s="93">
        <f t="shared" si="38"/>
        <v>2034</v>
      </c>
      <c r="X213" s="93">
        <f t="shared" si="38"/>
        <v>2035</v>
      </c>
      <c r="Y213" s="23"/>
      <c r="Z213" s="73"/>
    </row>
    <row r="214" spans="1:26" ht="15">
      <c r="A214" s="23"/>
      <c r="B214" s="23"/>
      <c r="C214" s="73">
        <f>C58</f>
        <v>0</v>
      </c>
      <c r="D214" s="73"/>
      <c r="E214" s="94" t="str">
        <f>CONCATENATE("aMW_",E$11)</f>
        <v>aMW_2016</v>
      </c>
      <c r="F214" s="94" t="str">
        <f t="shared" ref="F214:X214" si="39">CONCATENATE("aMW_",F$11)</f>
        <v>aMW_2017</v>
      </c>
      <c r="G214" s="94" t="str">
        <f t="shared" si="39"/>
        <v>aMW_2018</v>
      </c>
      <c r="H214" s="94" t="str">
        <f t="shared" si="39"/>
        <v>aMW_2019</v>
      </c>
      <c r="I214" s="94" t="str">
        <f t="shared" si="39"/>
        <v>aMW_2020</v>
      </c>
      <c r="J214" s="94" t="str">
        <f t="shared" si="39"/>
        <v>aMW_2021</v>
      </c>
      <c r="K214" s="94" t="str">
        <f t="shared" si="39"/>
        <v>aMW_2022</v>
      </c>
      <c r="L214" s="94" t="str">
        <f t="shared" si="39"/>
        <v>aMW_2023</v>
      </c>
      <c r="M214" s="94" t="str">
        <f t="shared" si="39"/>
        <v>aMW_2024</v>
      </c>
      <c r="N214" s="94" t="str">
        <f t="shared" si="39"/>
        <v>aMW_2025</v>
      </c>
      <c r="O214" s="94" t="str">
        <f t="shared" si="39"/>
        <v>aMW_2026</v>
      </c>
      <c r="P214" s="94" t="str">
        <f t="shared" si="39"/>
        <v>aMW_2027</v>
      </c>
      <c r="Q214" s="94" t="str">
        <f t="shared" si="39"/>
        <v>aMW_2028</v>
      </c>
      <c r="R214" s="94" t="str">
        <f t="shared" si="39"/>
        <v>aMW_2029</v>
      </c>
      <c r="S214" s="94" t="str">
        <f t="shared" si="39"/>
        <v>aMW_2030</v>
      </c>
      <c r="T214" s="94" t="str">
        <f t="shared" si="39"/>
        <v>aMW_2031</v>
      </c>
      <c r="U214" s="94" t="str">
        <f t="shared" si="39"/>
        <v>aMW_2032</v>
      </c>
      <c r="V214" s="94" t="str">
        <f t="shared" si="39"/>
        <v>aMW_2033</v>
      </c>
      <c r="W214" s="94" t="str">
        <f t="shared" si="39"/>
        <v>aMW_2034</v>
      </c>
      <c r="X214" s="94" t="str">
        <f t="shared" si="39"/>
        <v>aMW_2035</v>
      </c>
      <c r="Y214" s="80" t="s">
        <v>80</v>
      </c>
      <c r="Z214" s="114"/>
    </row>
    <row r="215" spans="1:26">
      <c r="A215" s="23"/>
      <c r="B215" s="23"/>
      <c r="C215" s="23" t="s">
        <v>91</v>
      </c>
      <c r="D215" s="23"/>
      <c r="E215" s="101">
        <f t="shared" ref="E215:Y215" si="40">E178</f>
        <v>0</v>
      </c>
      <c r="F215" s="101">
        <f t="shared" si="40"/>
        <v>0</v>
      </c>
      <c r="G215" s="101">
        <f t="shared" si="40"/>
        <v>0</v>
      </c>
      <c r="H215" s="101">
        <f t="shared" si="40"/>
        <v>0</v>
      </c>
      <c r="I215" s="101">
        <f t="shared" si="40"/>
        <v>0</v>
      </c>
      <c r="J215" s="101">
        <f t="shared" si="40"/>
        <v>0</v>
      </c>
      <c r="K215" s="101">
        <f t="shared" si="40"/>
        <v>0</v>
      </c>
      <c r="L215" s="101">
        <f t="shared" si="40"/>
        <v>0</v>
      </c>
      <c r="M215" s="101">
        <f t="shared" si="40"/>
        <v>0</v>
      </c>
      <c r="N215" s="101">
        <f t="shared" si="40"/>
        <v>0</v>
      </c>
      <c r="O215" s="101">
        <f t="shared" si="40"/>
        <v>0</v>
      </c>
      <c r="P215" s="101">
        <f t="shared" si="40"/>
        <v>0</v>
      </c>
      <c r="Q215" s="101">
        <f t="shared" si="40"/>
        <v>0</v>
      </c>
      <c r="R215" s="101">
        <f t="shared" si="40"/>
        <v>0</v>
      </c>
      <c r="S215" s="101">
        <f t="shared" si="40"/>
        <v>0</v>
      </c>
      <c r="T215" s="101">
        <f t="shared" si="40"/>
        <v>0</v>
      </c>
      <c r="U215" s="101">
        <f t="shared" si="40"/>
        <v>0</v>
      </c>
      <c r="V215" s="101">
        <f t="shared" si="40"/>
        <v>0</v>
      </c>
      <c r="W215" s="101">
        <f t="shared" si="40"/>
        <v>0</v>
      </c>
      <c r="X215" s="101">
        <f t="shared" si="40"/>
        <v>0</v>
      </c>
      <c r="Y215" s="101">
        <f t="shared" si="40"/>
        <v>0</v>
      </c>
      <c r="Z215" s="101"/>
    </row>
    <row r="216" spans="1:26">
      <c r="A216" s="23"/>
      <c r="B216" s="23"/>
      <c r="C216" s="23" t="s">
        <v>94</v>
      </c>
      <c r="D216" s="23"/>
      <c r="E216" s="101">
        <f t="shared" ref="E216:Y228" si="41">E179-E178</f>
        <v>0</v>
      </c>
      <c r="F216" s="101">
        <f t="shared" si="41"/>
        <v>0</v>
      </c>
      <c r="G216" s="101">
        <f t="shared" si="41"/>
        <v>0</v>
      </c>
      <c r="H216" s="101">
        <f t="shared" si="41"/>
        <v>0</v>
      </c>
      <c r="I216" s="101">
        <f t="shared" si="41"/>
        <v>0</v>
      </c>
      <c r="J216" s="101">
        <f t="shared" si="41"/>
        <v>0</v>
      </c>
      <c r="K216" s="101">
        <f t="shared" si="41"/>
        <v>0</v>
      </c>
      <c r="L216" s="101">
        <f t="shared" si="41"/>
        <v>0</v>
      </c>
      <c r="M216" s="101">
        <f t="shared" si="41"/>
        <v>0</v>
      </c>
      <c r="N216" s="101">
        <f t="shared" si="41"/>
        <v>0</v>
      </c>
      <c r="O216" s="101">
        <f t="shared" si="41"/>
        <v>0</v>
      </c>
      <c r="P216" s="101">
        <f t="shared" si="41"/>
        <v>0</v>
      </c>
      <c r="Q216" s="101">
        <f t="shared" si="41"/>
        <v>0</v>
      </c>
      <c r="R216" s="101">
        <f t="shared" si="41"/>
        <v>0</v>
      </c>
      <c r="S216" s="101">
        <f t="shared" si="41"/>
        <v>0</v>
      </c>
      <c r="T216" s="101">
        <f t="shared" si="41"/>
        <v>0</v>
      </c>
      <c r="U216" s="101">
        <f t="shared" si="41"/>
        <v>0</v>
      </c>
      <c r="V216" s="101">
        <f t="shared" si="41"/>
        <v>0</v>
      </c>
      <c r="W216" s="101">
        <f t="shared" si="41"/>
        <v>0</v>
      </c>
      <c r="X216" s="101">
        <f t="shared" si="41"/>
        <v>0</v>
      </c>
      <c r="Y216" s="101">
        <f t="shared" si="41"/>
        <v>0</v>
      </c>
      <c r="Z216" s="101"/>
    </row>
    <row r="217" spans="1:26">
      <c r="A217" s="23"/>
      <c r="B217" s="23"/>
      <c r="C217" s="23" t="s">
        <v>97</v>
      </c>
      <c r="D217" s="23"/>
      <c r="E217" s="101">
        <f t="shared" si="41"/>
        <v>0</v>
      </c>
      <c r="F217" s="101">
        <f t="shared" si="41"/>
        <v>0</v>
      </c>
      <c r="G217" s="101">
        <f t="shared" si="41"/>
        <v>0</v>
      </c>
      <c r="H217" s="101">
        <f t="shared" si="41"/>
        <v>0</v>
      </c>
      <c r="I217" s="101">
        <f t="shared" si="41"/>
        <v>0</v>
      </c>
      <c r="J217" s="101">
        <f t="shared" si="41"/>
        <v>0</v>
      </c>
      <c r="K217" s="101">
        <f t="shared" si="41"/>
        <v>0</v>
      </c>
      <c r="L217" s="101">
        <f t="shared" si="41"/>
        <v>0</v>
      </c>
      <c r="M217" s="101">
        <f t="shared" si="41"/>
        <v>0</v>
      </c>
      <c r="N217" s="101">
        <f t="shared" si="41"/>
        <v>0</v>
      </c>
      <c r="O217" s="101">
        <f t="shared" si="41"/>
        <v>0</v>
      </c>
      <c r="P217" s="101">
        <f t="shared" si="41"/>
        <v>0</v>
      </c>
      <c r="Q217" s="101">
        <f t="shared" si="41"/>
        <v>0</v>
      </c>
      <c r="R217" s="101">
        <f t="shared" si="41"/>
        <v>0</v>
      </c>
      <c r="S217" s="101">
        <f t="shared" si="41"/>
        <v>0</v>
      </c>
      <c r="T217" s="101">
        <f t="shared" si="41"/>
        <v>0</v>
      </c>
      <c r="U217" s="101">
        <f t="shared" si="41"/>
        <v>0</v>
      </c>
      <c r="V217" s="101">
        <f t="shared" si="41"/>
        <v>0</v>
      </c>
      <c r="W217" s="101">
        <f t="shared" si="41"/>
        <v>0</v>
      </c>
      <c r="X217" s="101">
        <f t="shared" si="41"/>
        <v>0</v>
      </c>
      <c r="Y217" s="101">
        <f t="shared" si="41"/>
        <v>0</v>
      </c>
      <c r="Z217" s="101"/>
    </row>
    <row r="218" spans="1:26">
      <c r="A218" s="23"/>
      <c r="B218" s="23"/>
      <c r="C218" s="23" t="s">
        <v>100</v>
      </c>
      <c r="D218" s="23"/>
      <c r="E218" s="101">
        <f t="shared" si="41"/>
        <v>0</v>
      </c>
      <c r="F218" s="101">
        <f t="shared" si="41"/>
        <v>0</v>
      </c>
      <c r="G218" s="101">
        <f t="shared" si="41"/>
        <v>0</v>
      </c>
      <c r="H218" s="101">
        <f t="shared" si="41"/>
        <v>0</v>
      </c>
      <c r="I218" s="101">
        <f t="shared" si="41"/>
        <v>0</v>
      </c>
      <c r="J218" s="101">
        <f t="shared" si="41"/>
        <v>0</v>
      </c>
      <c r="K218" s="101">
        <f t="shared" si="41"/>
        <v>0</v>
      </c>
      <c r="L218" s="101">
        <f t="shared" si="41"/>
        <v>0</v>
      </c>
      <c r="M218" s="101">
        <f t="shared" si="41"/>
        <v>0</v>
      </c>
      <c r="N218" s="101">
        <f t="shared" si="41"/>
        <v>0</v>
      </c>
      <c r="O218" s="101">
        <f t="shared" si="41"/>
        <v>0</v>
      </c>
      <c r="P218" s="101">
        <f t="shared" si="41"/>
        <v>0</v>
      </c>
      <c r="Q218" s="101">
        <f t="shared" si="41"/>
        <v>0</v>
      </c>
      <c r="R218" s="101">
        <f t="shared" si="41"/>
        <v>0</v>
      </c>
      <c r="S218" s="101">
        <f t="shared" si="41"/>
        <v>0</v>
      </c>
      <c r="T218" s="101">
        <f t="shared" si="41"/>
        <v>0</v>
      </c>
      <c r="U218" s="101">
        <f t="shared" si="41"/>
        <v>0</v>
      </c>
      <c r="V218" s="101">
        <f t="shared" si="41"/>
        <v>0</v>
      </c>
      <c r="W218" s="101">
        <f t="shared" si="41"/>
        <v>0</v>
      </c>
      <c r="X218" s="101">
        <f t="shared" si="41"/>
        <v>0</v>
      </c>
      <c r="Y218" s="101">
        <f t="shared" si="41"/>
        <v>0</v>
      </c>
      <c r="Z218" s="101"/>
    </row>
    <row r="219" spans="1:26">
      <c r="A219" s="23"/>
      <c r="B219" s="23"/>
      <c r="C219" s="23" t="s">
        <v>103</v>
      </c>
      <c r="D219" s="23"/>
      <c r="E219" s="101">
        <f t="shared" si="41"/>
        <v>0</v>
      </c>
      <c r="F219" s="101">
        <f t="shared" si="41"/>
        <v>0</v>
      </c>
      <c r="G219" s="101">
        <f t="shared" si="41"/>
        <v>0</v>
      </c>
      <c r="H219" s="101">
        <f t="shared" si="41"/>
        <v>0</v>
      </c>
      <c r="I219" s="101">
        <f t="shared" si="41"/>
        <v>0</v>
      </c>
      <c r="J219" s="101">
        <f t="shared" si="41"/>
        <v>0</v>
      </c>
      <c r="K219" s="101">
        <f t="shared" si="41"/>
        <v>0</v>
      </c>
      <c r="L219" s="101">
        <f t="shared" si="41"/>
        <v>0</v>
      </c>
      <c r="M219" s="101">
        <f t="shared" si="41"/>
        <v>0</v>
      </c>
      <c r="N219" s="101">
        <f t="shared" si="41"/>
        <v>0</v>
      </c>
      <c r="O219" s="101">
        <f t="shared" si="41"/>
        <v>0</v>
      </c>
      <c r="P219" s="101">
        <f t="shared" si="41"/>
        <v>0</v>
      </c>
      <c r="Q219" s="101">
        <f t="shared" si="41"/>
        <v>0</v>
      </c>
      <c r="R219" s="101">
        <f t="shared" si="41"/>
        <v>0</v>
      </c>
      <c r="S219" s="101">
        <f t="shared" si="41"/>
        <v>0</v>
      </c>
      <c r="T219" s="101">
        <f t="shared" si="41"/>
        <v>0</v>
      </c>
      <c r="U219" s="101">
        <f t="shared" si="41"/>
        <v>0</v>
      </c>
      <c r="V219" s="101">
        <f t="shared" si="41"/>
        <v>0</v>
      </c>
      <c r="W219" s="101">
        <f t="shared" si="41"/>
        <v>0</v>
      </c>
      <c r="X219" s="101">
        <f t="shared" si="41"/>
        <v>0</v>
      </c>
      <c r="Y219" s="101">
        <f t="shared" si="41"/>
        <v>0</v>
      </c>
      <c r="Z219" s="101"/>
    </row>
    <row r="220" spans="1:26">
      <c r="A220" s="23"/>
      <c r="B220" s="23"/>
      <c r="C220" s="23" t="s">
        <v>106</v>
      </c>
      <c r="D220" s="23"/>
      <c r="E220" s="101">
        <f t="shared" si="41"/>
        <v>0</v>
      </c>
      <c r="F220" s="101">
        <f t="shared" si="41"/>
        <v>0</v>
      </c>
      <c r="G220" s="101">
        <f t="shared" si="41"/>
        <v>0</v>
      </c>
      <c r="H220" s="101">
        <f t="shared" si="41"/>
        <v>0</v>
      </c>
      <c r="I220" s="101">
        <f t="shared" si="41"/>
        <v>0</v>
      </c>
      <c r="J220" s="101">
        <f t="shared" si="41"/>
        <v>0</v>
      </c>
      <c r="K220" s="101">
        <f t="shared" si="41"/>
        <v>0</v>
      </c>
      <c r="L220" s="101">
        <f t="shared" si="41"/>
        <v>0</v>
      </c>
      <c r="M220" s="101">
        <f t="shared" si="41"/>
        <v>0</v>
      </c>
      <c r="N220" s="101">
        <f t="shared" si="41"/>
        <v>0</v>
      </c>
      <c r="O220" s="101">
        <f t="shared" si="41"/>
        <v>0</v>
      </c>
      <c r="P220" s="101">
        <f t="shared" si="41"/>
        <v>0</v>
      </c>
      <c r="Q220" s="101">
        <f t="shared" si="41"/>
        <v>0</v>
      </c>
      <c r="R220" s="101">
        <f t="shared" si="41"/>
        <v>0</v>
      </c>
      <c r="S220" s="101">
        <f t="shared" si="41"/>
        <v>0</v>
      </c>
      <c r="T220" s="101">
        <f t="shared" si="41"/>
        <v>0</v>
      </c>
      <c r="U220" s="101">
        <f t="shared" si="41"/>
        <v>0</v>
      </c>
      <c r="V220" s="101">
        <f t="shared" si="41"/>
        <v>0</v>
      </c>
      <c r="W220" s="101">
        <f t="shared" si="41"/>
        <v>0</v>
      </c>
      <c r="X220" s="101">
        <f t="shared" si="41"/>
        <v>0</v>
      </c>
      <c r="Y220" s="101">
        <f t="shared" si="41"/>
        <v>0</v>
      </c>
      <c r="Z220" s="101"/>
    </row>
    <row r="221" spans="1:26">
      <c r="A221" s="23"/>
      <c r="B221" s="23"/>
      <c r="C221" s="23" t="s">
        <v>109</v>
      </c>
      <c r="D221" s="23"/>
      <c r="E221" s="101">
        <f t="shared" si="41"/>
        <v>0</v>
      </c>
      <c r="F221" s="101">
        <f t="shared" si="41"/>
        <v>0</v>
      </c>
      <c r="G221" s="101">
        <f t="shared" si="41"/>
        <v>0</v>
      </c>
      <c r="H221" s="101">
        <f t="shared" si="41"/>
        <v>0</v>
      </c>
      <c r="I221" s="101">
        <f t="shared" si="41"/>
        <v>0</v>
      </c>
      <c r="J221" s="101">
        <f t="shared" si="41"/>
        <v>0</v>
      </c>
      <c r="K221" s="101">
        <f t="shared" si="41"/>
        <v>0</v>
      </c>
      <c r="L221" s="101">
        <f t="shared" si="41"/>
        <v>0</v>
      </c>
      <c r="M221" s="101">
        <f t="shared" si="41"/>
        <v>0</v>
      </c>
      <c r="N221" s="101">
        <f t="shared" si="41"/>
        <v>0</v>
      </c>
      <c r="O221" s="101">
        <f t="shared" si="41"/>
        <v>0</v>
      </c>
      <c r="P221" s="101">
        <f t="shared" si="41"/>
        <v>0</v>
      </c>
      <c r="Q221" s="101">
        <f t="shared" si="41"/>
        <v>0</v>
      </c>
      <c r="R221" s="101">
        <f t="shared" si="41"/>
        <v>0</v>
      </c>
      <c r="S221" s="101">
        <f t="shared" si="41"/>
        <v>0</v>
      </c>
      <c r="T221" s="101">
        <f t="shared" si="41"/>
        <v>0</v>
      </c>
      <c r="U221" s="101">
        <f t="shared" si="41"/>
        <v>0</v>
      </c>
      <c r="V221" s="101">
        <f t="shared" si="41"/>
        <v>0</v>
      </c>
      <c r="W221" s="101">
        <f t="shared" si="41"/>
        <v>0</v>
      </c>
      <c r="X221" s="101">
        <f t="shared" si="41"/>
        <v>0</v>
      </c>
      <c r="Y221" s="101">
        <f t="shared" si="41"/>
        <v>0</v>
      </c>
      <c r="Z221" s="101"/>
    </row>
    <row r="222" spans="1:26">
      <c r="A222" s="23"/>
      <c r="B222" s="23"/>
      <c r="C222" s="23" t="s">
        <v>112</v>
      </c>
      <c r="D222" s="23"/>
      <c r="E222" s="101">
        <f t="shared" si="41"/>
        <v>0</v>
      </c>
      <c r="F222" s="101">
        <f t="shared" si="41"/>
        <v>0</v>
      </c>
      <c r="G222" s="101">
        <f t="shared" si="41"/>
        <v>0</v>
      </c>
      <c r="H222" s="101">
        <f t="shared" si="41"/>
        <v>0</v>
      </c>
      <c r="I222" s="101">
        <f t="shared" si="41"/>
        <v>0</v>
      </c>
      <c r="J222" s="101">
        <f t="shared" si="41"/>
        <v>0</v>
      </c>
      <c r="K222" s="101">
        <f t="shared" si="41"/>
        <v>0</v>
      </c>
      <c r="L222" s="101">
        <f t="shared" si="41"/>
        <v>0</v>
      </c>
      <c r="M222" s="101">
        <f t="shared" si="41"/>
        <v>0</v>
      </c>
      <c r="N222" s="101">
        <f t="shared" si="41"/>
        <v>0</v>
      </c>
      <c r="O222" s="101">
        <f t="shared" si="41"/>
        <v>0</v>
      </c>
      <c r="P222" s="101">
        <f t="shared" si="41"/>
        <v>0</v>
      </c>
      <c r="Q222" s="101">
        <f t="shared" si="41"/>
        <v>0</v>
      </c>
      <c r="R222" s="101">
        <f t="shared" si="41"/>
        <v>0</v>
      </c>
      <c r="S222" s="101">
        <f t="shared" si="41"/>
        <v>0</v>
      </c>
      <c r="T222" s="101">
        <f t="shared" si="41"/>
        <v>0</v>
      </c>
      <c r="U222" s="101">
        <f t="shared" si="41"/>
        <v>0</v>
      </c>
      <c r="V222" s="101">
        <f t="shared" si="41"/>
        <v>0</v>
      </c>
      <c r="W222" s="101">
        <f t="shared" si="41"/>
        <v>0</v>
      </c>
      <c r="X222" s="101">
        <f t="shared" si="41"/>
        <v>0</v>
      </c>
      <c r="Y222" s="101">
        <f t="shared" si="41"/>
        <v>0</v>
      </c>
      <c r="Z222" s="101"/>
    </row>
    <row r="223" spans="1:26">
      <c r="A223" s="23"/>
      <c r="B223" s="23"/>
      <c r="C223" s="23" t="s">
        <v>115</v>
      </c>
      <c r="D223" s="23"/>
      <c r="E223" s="101">
        <f t="shared" si="41"/>
        <v>0</v>
      </c>
      <c r="F223" s="101">
        <f t="shared" si="41"/>
        <v>0</v>
      </c>
      <c r="G223" s="101">
        <f t="shared" si="41"/>
        <v>0</v>
      </c>
      <c r="H223" s="101">
        <f t="shared" si="41"/>
        <v>0</v>
      </c>
      <c r="I223" s="101">
        <f t="shared" si="41"/>
        <v>0</v>
      </c>
      <c r="J223" s="101">
        <f t="shared" si="41"/>
        <v>0</v>
      </c>
      <c r="K223" s="101">
        <f t="shared" si="41"/>
        <v>0</v>
      </c>
      <c r="L223" s="101">
        <f t="shared" si="41"/>
        <v>0</v>
      </c>
      <c r="M223" s="101">
        <f t="shared" si="41"/>
        <v>0</v>
      </c>
      <c r="N223" s="101">
        <f t="shared" si="41"/>
        <v>0</v>
      </c>
      <c r="O223" s="101">
        <f t="shared" si="41"/>
        <v>0</v>
      </c>
      <c r="P223" s="101">
        <f t="shared" si="41"/>
        <v>0</v>
      </c>
      <c r="Q223" s="101">
        <f t="shared" si="41"/>
        <v>0</v>
      </c>
      <c r="R223" s="101">
        <f t="shared" si="41"/>
        <v>0</v>
      </c>
      <c r="S223" s="101">
        <f t="shared" si="41"/>
        <v>0</v>
      </c>
      <c r="T223" s="101">
        <f t="shared" si="41"/>
        <v>0</v>
      </c>
      <c r="U223" s="101">
        <f t="shared" si="41"/>
        <v>0</v>
      </c>
      <c r="V223" s="101">
        <f t="shared" si="41"/>
        <v>0</v>
      </c>
      <c r="W223" s="101">
        <f t="shared" si="41"/>
        <v>0</v>
      </c>
      <c r="X223" s="101">
        <f t="shared" si="41"/>
        <v>0</v>
      </c>
      <c r="Y223" s="101">
        <f t="shared" si="41"/>
        <v>0</v>
      </c>
      <c r="Z223" s="101"/>
    </row>
    <row r="224" spans="1:26">
      <c r="A224" s="23"/>
      <c r="B224" s="23"/>
      <c r="C224" s="23" t="s">
        <v>118</v>
      </c>
      <c r="D224" s="23"/>
      <c r="E224" s="101">
        <f t="shared" ca="1" si="41"/>
        <v>8.2753605994804955E-2</v>
      </c>
      <c r="F224" s="101">
        <f t="shared" ca="1" si="41"/>
        <v>0.14651080715868539</v>
      </c>
      <c r="G224" s="101">
        <f t="shared" ca="1" si="41"/>
        <v>0.19554634583542638</v>
      </c>
      <c r="H224" s="101">
        <f t="shared" ca="1" si="41"/>
        <v>0.23317346006000444</v>
      </c>
      <c r="I224" s="101">
        <f t="shared" ca="1" si="41"/>
        <v>0.26196016718436504</v>
      </c>
      <c r="J224" s="101">
        <f t="shared" ca="1" si="41"/>
        <v>0.28389689163941728</v>
      </c>
      <c r="K224" s="101">
        <f t="shared" ca="1" si="41"/>
        <v>0.30052638361540346</v>
      </c>
      <c r="L224" s="101">
        <f t="shared" ca="1" si="41"/>
        <v>0.31304441236670494</v>
      </c>
      <c r="M224" s="101">
        <f t="shared" ca="1" si="41"/>
        <v>0.32237780902596785</v>
      </c>
      <c r="N224" s="101">
        <f t="shared" ca="1" si="41"/>
        <v>0.42717820406270735</v>
      </c>
      <c r="O224" s="101">
        <f t="shared" ca="1" si="41"/>
        <v>0.39657271858782184</v>
      </c>
      <c r="P224" s="101">
        <f t="shared" ca="1" si="41"/>
        <v>0.38955424013186646</v>
      </c>
      <c r="Q224" s="101">
        <f t="shared" ca="1" si="41"/>
        <v>0.39149540172366187</v>
      </c>
      <c r="R224" s="101">
        <f t="shared" ca="1" si="41"/>
        <v>0.38404961964994705</v>
      </c>
      <c r="S224" s="101">
        <f t="shared" ca="1" si="41"/>
        <v>0.37252590991319484</v>
      </c>
      <c r="T224" s="101">
        <f t="shared" ca="1" si="41"/>
        <v>0.37643004556249032</v>
      </c>
      <c r="U224" s="101">
        <f t="shared" ca="1" si="41"/>
        <v>0.36877702173295623</v>
      </c>
      <c r="V224" s="101">
        <f t="shared" ca="1" si="41"/>
        <v>0.36514763754958385</v>
      </c>
      <c r="W224" s="101">
        <f t="shared" ca="1" si="41"/>
        <v>0.36528618264208262</v>
      </c>
      <c r="X224" s="101">
        <f t="shared" ca="1" si="41"/>
        <v>0.36273669148980903</v>
      </c>
      <c r="Y224" s="101">
        <f t="shared" si="41"/>
        <v>6.900414262564885</v>
      </c>
      <c r="Z224" s="101"/>
    </row>
    <row r="225" spans="1:26">
      <c r="A225" s="23"/>
      <c r="B225" s="23"/>
      <c r="C225" s="23" t="s">
        <v>121</v>
      </c>
      <c r="D225" s="23"/>
      <c r="E225" s="101">
        <f t="shared" ca="1" si="41"/>
        <v>6.2030062269822286E-2</v>
      </c>
      <c r="F225" s="101">
        <f t="shared" ca="1" si="41"/>
        <v>0.1100081059695093</v>
      </c>
      <c r="G225" s="101">
        <f t="shared" ca="1" si="41"/>
        <v>0.14707581604279993</v>
      </c>
      <c r="H225" s="101">
        <f t="shared" ca="1" si="41"/>
        <v>0.17567259726914691</v>
      </c>
      <c r="I225" s="101">
        <f t="shared" ca="1" si="41"/>
        <v>0.19769255890017179</v>
      </c>
      <c r="J225" s="101">
        <f t="shared" ca="1" si="41"/>
        <v>0.21460640763817651</v>
      </c>
      <c r="K225" s="101">
        <f t="shared" ca="1" si="41"/>
        <v>0.22755609319220521</v>
      </c>
      <c r="L225" s="101">
        <f t="shared" ca="1" si="41"/>
        <v>0.23742829718110187</v>
      </c>
      <c r="M225" s="101">
        <f t="shared" ca="1" si="41"/>
        <v>0.2449114946491005</v>
      </c>
      <c r="N225" s="101">
        <f t="shared" ca="1" si="41"/>
        <v>0.35177388192039427</v>
      </c>
      <c r="O225" s="101">
        <f t="shared" ca="1" si="41"/>
        <v>0.31920161226095156</v>
      </c>
      <c r="P225" s="101">
        <f t="shared" ca="1" si="41"/>
        <v>0.31142183279344937</v>
      </c>
      <c r="Q225" s="101">
        <f t="shared" ca="1" si="41"/>
        <v>0.31321868840137451</v>
      </c>
      <c r="R225" s="101">
        <f t="shared" ca="1" si="41"/>
        <v>0.30555360132299397</v>
      </c>
      <c r="S225" s="101">
        <f t="shared" ca="1" si="41"/>
        <v>0.29385763958209304</v>
      </c>
      <c r="T225" s="101">
        <f t="shared" ca="1" si="41"/>
        <v>0.29825006221338718</v>
      </c>
      <c r="U225" s="101">
        <f t="shared" ca="1" si="41"/>
        <v>0.29080263240888238</v>
      </c>
      <c r="V225" s="101">
        <f t="shared" ca="1" si="41"/>
        <v>0.28759513508118123</v>
      </c>
      <c r="W225" s="101">
        <f t="shared" ca="1" si="41"/>
        <v>0.28834312486956065</v>
      </c>
      <c r="X225" s="101">
        <f t="shared" ca="1" si="41"/>
        <v>0.28635756032567483</v>
      </c>
      <c r="Y225" s="101">
        <f t="shared" si="41"/>
        <v>5.4207321216175739</v>
      </c>
      <c r="Z225" s="101"/>
    </row>
    <row r="226" spans="1:26">
      <c r="A226" s="23"/>
      <c r="B226" s="23"/>
      <c r="C226" s="23" t="s">
        <v>124</v>
      </c>
      <c r="D226" s="23"/>
      <c r="E226" s="101">
        <f t="shared" ca="1" si="41"/>
        <v>2.9892701827256896E-2</v>
      </c>
      <c r="F226" s="101">
        <f t="shared" ca="1" si="41"/>
        <v>5.2863782664537562E-2</v>
      </c>
      <c r="G226" s="101">
        <f t="shared" ca="1" si="41"/>
        <v>7.0477315046598044E-2</v>
      </c>
      <c r="H226" s="101">
        <f t="shared" ca="1" si="41"/>
        <v>8.3944177840005407E-2</v>
      </c>
      <c r="I226" s="101">
        <f t="shared" ca="1" si="41"/>
        <v>9.4201819505682349E-2</v>
      </c>
      <c r="J226" s="101">
        <f t="shared" ca="1" si="41"/>
        <v>0.10197600616943575</v>
      </c>
      <c r="K226" s="101">
        <f t="shared" ca="1" si="41"/>
        <v>0.10782862381568104</v>
      </c>
      <c r="L226" s="101">
        <f t="shared" ca="1" si="41"/>
        <v>0.11219468463445914</v>
      </c>
      <c r="M226" s="101">
        <f t="shared" ca="1" si="41"/>
        <v>0.11541097596150174</v>
      </c>
      <c r="N226" s="101">
        <f t="shared" ca="1" si="41"/>
        <v>0.17188009627704282</v>
      </c>
      <c r="O226" s="101">
        <f t="shared" ca="1" si="41"/>
        <v>0.15385928348361888</v>
      </c>
      <c r="P226" s="101">
        <f t="shared" ca="1" si="41"/>
        <v>0.14916456543628442</v>
      </c>
      <c r="Q226" s="101">
        <f t="shared" ca="1" si="41"/>
        <v>0.14964534237076788</v>
      </c>
      <c r="R226" s="101">
        <f t="shared" ca="1" si="41"/>
        <v>0.14510913782505697</v>
      </c>
      <c r="S226" s="101">
        <f t="shared" ca="1" si="41"/>
        <v>0.13845242947100367</v>
      </c>
      <c r="T226" s="101">
        <f t="shared" ca="1" si="41"/>
        <v>0.14042890562942223</v>
      </c>
      <c r="U226" s="101">
        <f t="shared" ca="1" si="41"/>
        <v>0.13609677410291809</v>
      </c>
      <c r="V226" s="101">
        <f t="shared" ca="1" si="41"/>
        <v>0.1340517091141431</v>
      </c>
      <c r="W226" s="101">
        <f t="shared" ca="1" si="41"/>
        <v>0.13413829452877968</v>
      </c>
      <c r="X226" s="101">
        <f t="shared" ca="1" si="41"/>
        <v>0.13277647291826855</v>
      </c>
      <c r="Y226" s="101">
        <f t="shared" si="41"/>
        <v>2.4755231681860153</v>
      </c>
      <c r="Z226" s="101"/>
    </row>
    <row r="227" spans="1:26">
      <c r="A227" s="23"/>
      <c r="B227" s="23"/>
      <c r="C227" s="23" t="s">
        <v>127</v>
      </c>
      <c r="D227" s="23"/>
      <c r="E227" s="101">
        <f t="shared" ca="1" si="41"/>
        <v>2.4892103247244057E-2</v>
      </c>
      <c r="F227" s="101">
        <f t="shared" ca="1" si="41"/>
        <v>4.4145258470246529E-2</v>
      </c>
      <c r="G227" s="101">
        <f t="shared" ca="1" si="41"/>
        <v>5.9020195436610912E-2</v>
      </c>
      <c r="H227" s="101">
        <f t="shared" ca="1" si="41"/>
        <v>7.0495825232510523E-2</v>
      </c>
      <c r="I227" s="101">
        <f t="shared" ca="1" si="41"/>
        <v>7.9332236778182685E-2</v>
      </c>
      <c r="J227" s="101">
        <f t="shared" ca="1" si="41"/>
        <v>8.6119611378313032E-2</v>
      </c>
      <c r="K227" s="101">
        <f t="shared" ca="1" si="41"/>
        <v>9.1316203128101403E-2</v>
      </c>
      <c r="L227" s="101">
        <f t="shared" ca="1" si="41"/>
        <v>9.5277829345733478E-2</v>
      </c>
      <c r="M227" s="101">
        <f t="shared" ca="1" si="41"/>
        <v>9.8280768842757826E-2</v>
      </c>
      <c r="N227" s="101">
        <f t="shared" ca="1" si="41"/>
        <v>0.15948613646371679</v>
      </c>
      <c r="O227" s="101">
        <f t="shared" ca="1" si="41"/>
        <v>0.13976161564068812</v>
      </c>
      <c r="P227" s="101">
        <f t="shared" ca="1" si="41"/>
        <v>0.13467551455917492</v>
      </c>
      <c r="Q227" s="101">
        <f t="shared" ca="1" si="41"/>
        <v>0.13532261038026028</v>
      </c>
      <c r="R227" s="101">
        <f t="shared" ca="1" si="41"/>
        <v>0.13058189944383558</v>
      </c>
      <c r="S227" s="101">
        <f t="shared" ca="1" si="41"/>
        <v>0.12358849302869612</v>
      </c>
      <c r="T227" s="101">
        <f t="shared" ca="1" si="41"/>
        <v>0.12603628732375427</v>
      </c>
      <c r="U227" s="101">
        <f t="shared" ca="1" si="41"/>
        <v>0.12164668864104589</v>
      </c>
      <c r="V227" s="101">
        <f t="shared" ca="1" si="41"/>
        <v>0.11976989681041728</v>
      </c>
      <c r="W227" s="101">
        <f t="shared" ca="1" si="41"/>
        <v>0.12023035966657614</v>
      </c>
      <c r="X227" s="101">
        <f t="shared" ca="1" si="41"/>
        <v>0.11912545779021499</v>
      </c>
      <c r="Y227" s="101">
        <f t="shared" si="41"/>
        <v>2.2164259015615748</v>
      </c>
      <c r="Z227" s="101"/>
    </row>
    <row r="228" spans="1:26">
      <c r="A228" s="23"/>
      <c r="B228" s="23"/>
      <c r="C228" s="23" t="s">
        <v>130</v>
      </c>
      <c r="D228" s="23"/>
      <c r="E228" s="101">
        <f t="shared" ca="1" si="41"/>
        <v>1.493526194834649E-2</v>
      </c>
      <c r="F228" s="101">
        <f t="shared" ca="1" si="41"/>
        <v>2.648715508214794E-2</v>
      </c>
      <c r="G228" s="101">
        <f t="shared" ca="1" si="41"/>
        <v>3.5412117261966469E-2</v>
      </c>
      <c r="H228" s="101">
        <f t="shared" ref="H228:Y243" ca="1" si="42">H191-H190</f>
        <v>4.2297495139506314E-2</v>
      </c>
      <c r="I228" s="101">
        <f t="shared" ca="1" si="42"/>
        <v>4.7599342066909633E-2</v>
      </c>
      <c r="J228" s="101">
        <f t="shared" ca="1" si="42"/>
        <v>5.1671766826987708E-2</v>
      </c>
      <c r="K228" s="101">
        <f t="shared" ca="1" si="42"/>
        <v>5.478972187686082E-2</v>
      </c>
      <c r="L228" s="101">
        <f t="shared" ca="1" si="42"/>
        <v>5.7166697607439976E-2</v>
      </c>
      <c r="M228" s="101">
        <f t="shared" ca="1" si="42"/>
        <v>5.8968461305654696E-2</v>
      </c>
      <c r="N228" s="101">
        <f t="shared" ca="1" si="42"/>
        <v>9.5691681878230073E-2</v>
      </c>
      <c r="O228" s="101">
        <f t="shared" ca="1" si="42"/>
        <v>8.3856969384412894E-2</v>
      </c>
      <c r="P228" s="101">
        <f t="shared" ca="1" si="42"/>
        <v>8.0805308735505066E-2</v>
      </c>
      <c r="Q228" s="101">
        <f t="shared" ca="1" si="42"/>
        <v>8.11935662281561E-2</v>
      </c>
      <c r="R228" s="101">
        <f t="shared" ca="1" si="42"/>
        <v>7.8349139666301415E-2</v>
      </c>
      <c r="S228" s="101">
        <f t="shared" ca="1" si="42"/>
        <v>7.4153095817217629E-2</v>
      </c>
      <c r="T228" s="101">
        <f t="shared" ca="1" si="42"/>
        <v>7.5621772394252496E-2</v>
      </c>
      <c r="U228" s="101">
        <f t="shared" ca="1" si="42"/>
        <v>7.2988013184627554E-2</v>
      </c>
      <c r="V228" s="101">
        <f t="shared" ca="1" si="42"/>
        <v>7.1861938086250299E-2</v>
      </c>
      <c r="W228" s="101">
        <f t="shared" ca="1" si="42"/>
        <v>7.2138215799945615E-2</v>
      </c>
      <c r="X228" s="101">
        <f t="shared" ca="1" si="42"/>
        <v>7.1475274674128952E-2</v>
      </c>
      <c r="Y228" s="101">
        <f t="shared" si="42"/>
        <v>1.3298555409369435</v>
      </c>
      <c r="Z228" s="101"/>
    </row>
    <row r="229" spans="1:26">
      <c r="A229" s="23"/>
      <c r="B229" s="23"/>
      <c r="C229" s="23" t="s">
        <v>133</v>
      </c>
      <c r="D229" s="23"/>
      <c r="E229" s="101">
        <f t="shared" ref="E229:X241" ca="1" si="43">E192-E191</f>
        <v>1.269327188058389E-2</v>
      </c>
      <c r="F229" s="101">
        <f t="shared" ca="1" si="43"/>
        <v>2.2486228872881153E-2</v>
      </c>
      <c r="G229" s="101">
        <f t="shared" ca="1" si="43"/>
        <v>3.0029892679702574E-2</v>
      </c>
      <c r="H229" s="101">
        <f t="shared" ca="1" si="43"/>
        <v>3.5829199871691864E-2</v>
      </c>
      <c r="I229" s="101">
        <f t="shared" ca="1" si="43"/>
        <v>4.0275782269735272E-2</v>
      </c>
      <c r="J229" s="101">
        <f t="shared" ca="1" si="43"/>
        <v>4.3673391661948724E-2</v>
      </c>
      <c r="K229" s="101">
        <f t="shared" ca="1" si="43"/>
        <v>4.625761940992501E-2</v>
      </c>
      <c r="L229" s="101">
        <f t="shared" ca="1" si="43"/>
        <v>4.8211191127161879E-2</v>
      </c>
      <c r="M229" s="101">
        <f t="shared" ca="1" si="43"/>
        <v>4.9675829349405287E-2</v>
      </c>
      <c r="N229" s="101">
        <f t="shared" ca="1" si="43"/>
        <v>9.5868875431343925E-2</v>
      </c>
      <c r="O229" s="101">
        <f t="shared" ca="1" si="43"/>
        <v>8.0280564826834766E-2</v>
      </c>
      <c r="P229" s="101">
        <f t="shared" ca="1" si="43"/>
        <v>7.6009331957003212E-2</v>
      </c>
      <c r="Q229" s="101">
        <f t="shared" ca="1" si="43"/>
        <v>7.6215115420727342E-2</v>
      </c>
      <c r="R229" s="101">
        <f t="shared" ca="1" si="43"/>
        <v>7.2367951804175323E-2</v>
      </c>
      <c r="S229" s="101">
        <f t="shared" ca="1" si="43"/>
        <v>6.6851428325451545E-2</v>
      </c>
      <c r="T229" s="101">
        <f t="shared" ca="1" si="43"/>
        <v>6.8601963628147411E-2</v>
      </c>
      <c r="U229" s="101">
        <f t="shared" ca="1" si="43"/>
        <v>6.5153393387380243E-2</v>
      </c>
      <c r="V229" s="101">
        <f t="shared" ca="1" si="43"/>
        <v>6.3653431644320801E-2</v>
      </c>
      <c r="W229" s="101">
        <f t="shared" ca="1" si="43"/>
        <v>6.3962064721280965E-2</v>
      </c>
      <c r="X229" s="101">
        <f t="shared" ca="1" si="43"/>
        <v>6.3088492135464191E-2</v>
      </c>
      <c r="Y229" s="101">
        <f t="shared" si="42"/>
        <v>1.1345879952698965</v>
      </c>
      <c r="Z229" s="101"/>
    </row>
    <row r="230" spans="1:26">
      <c r="A230" s="23"/>
      <c r="B230" s="23"/>
      <c r="C230" s="23" t="s">
        <v>136</v>
      </c>
      <c r="D230" s="23"/>
      <c r="E230" s="101">
        <f t="shared" ca="1" si="43"/>
        <v>4.2909176973250474E-2</v>
      </c>
      <c r="F230" s="101">
        <f t="shared" ca="1" si="43"/>
        <v>7.6039049241373224E-2</v>
      </c>
      <c r="G230" s="101">
        <f t="shared" ca="1" si="43"/>
        <v>0.10158212432148817</v>
      </c>
      <c r="H230" s="101">
        <f t="shared" ca="1" si="43"/>
        <v>0.12123948694000664</v>
      </c>
      <c r="I230" s="101">
        <f t="shared" ca="1" si="43"/>
        <v>0.13633094474865692</v>
      </c>
      <c r="J230" s="101">
        <f t="shared" ca="1" si="43"/>
        <v>0.14788048637547924</v>
      </c>
      <c r="K230" s="101">
        <f t="shared" ca="1" si="43"/>
        <v>0.15668258521689182</v>
      </c>
      <c r="L230" s="101">
        <f t="shared" ca="1" si="43"/>
        <v>0.16335364213845627</v>
      </c>
      <c r="M230" s="101">
        <f t="shared" ca="1" si="43"/>
        <v>0.168371897996343</v>
      </c>
      <c r="N230" s="101">
        <f t="shared" ca="1" si="43"/>
        <v>0.23368713840881883</v>
      </c>
      <c r="O230" s="101">
        <f t="shared" ca="1" si="43"/>
        <v>0.21406824517121548</v>
      </c>
      <c r="P230" s="101">
        <f t="shared" ca="1" si="43"/>
        <v>0.20943918584363597</v>
      </c>
      <c r="Q230" s="101">
        <f t="shared" ca="1" si="43"/>
        <v>0.21056547686347149</v>
      </c>
      <c r="R230" s="101">
        <f t="shared" ca="1" si="43"/>
        <v>0.20588252061407086</v>
      </c>
      <c r="S230" s="101">
        <f t="shared" ca="1" si="43"/>
        <v>0.19870648499018206</v>
      </c>
      <c r="T230" s="101">
        <f t="shared" ca="1" si="43"/>
        <v>0.20128525482714599</v>
      </c>
      <c r="U230" s="101">
        <f t="shared" ca="1" si="43"/>
        <v>0.19663800581864854</v>
      </c>
      <c r="V230" s="101">
        <f t="shared" ca="1" si="43"/>
        <v>0.19455155901667487</v>
      </c>
      <c r="W230" s="101">
        <f t="shared" ca="1" si="43"/>
        <v>0.19485732815626422</v>
      </c>
      <c r="X230" s="101">
        <f t="shared" ca="1" si="43"/>
        <v>0.19348990132067589</v>
      </c>
      <c r="Y230" s="101">
        <f t="shared" si="42"/>
        <v>3.7025978919829363</v>
      </c>
      <c r="Z230" s="101"/>
    </row>
    <row r="231" spans="1:26">
      <c r="A231" s="23"/>
      <c r="B231" s="23"/>
      <c r="C231" s="23" t="s">
        <v>139</v>
      </c>
      <c r="D231" s="23"/>
      <c r="E231" s="101">
        <f t="shared" ca="1" si="43"/>
        <v>0</v>
      </c>
      <c r="F231" s="101">
        <f t="shared" ca="1" si="43"/>
        <v>0</v>
      </c>
      <c r="G231" s="101">
        <f t="shared" ca="1" si="43"/>
        <v>0</v>
      </c>
      <c r="H231" s="101">
        <f t="shared" ca="1" si="43"/>
        <v>0</v>
      </c>
      <c r="I231" s="101">
        <f t="shared" ca="1" si="43"/>
        <v>0</v>
      </c>
      <c r="J231" s="101">
        <f t="shared" ca="1" si="43"/>
        <v>0</v>
      </c>
      <c r="K231" s="101">
        <f t="shared" ca="1" si="43"/>
        <v>0</v>
      </c>
      <c r="L231" s="101">
        <f t="shared" ca="1" si="43"/>
        <v>0</v>
      </c>
      <c r="M231" s="101">
        <f t="shared" ca="1" si="43"/>
        <v>0</v>
      </c>
      <c r="N231" s="101">
        <f t="shared" ca="1" si="43"/>
        <v>0</v>
      </c>
      <c r="O231" s="101">
        <f t="shared" ca="1" si="43"/>
        <v>0</v>
      </c>
      <c r="P231" s="101">
        <f t="shared" ca="1" si="43"/>
        <v>0</v>
      </c>
      <c r="Q231" s="101">
        <f t="shared" ca="1" si="43"/>
        <v>0</v>
      </c>
      <c r="R231" s="101">
        <f t="shared" ca="1" si="43"/>
        <v>0</v>
      </c>
      <c r="S231" s="101">
        <f t="shared" ca="1" si="43"/>
        <v>0</v>
      </c>
      <c r="T231" s="101">
        <f t="shared" ca="1" si="43"/>
        <v>0</v>
      </c>
      <c r="U231" s="101">
        <f t="shared" ca="1" si="43"/>
        <v>0</v>
      </c>
      <c r="V231" s="101">
        <f t="shared" ca="1" si="43"/>
        <v>0</v>
      </c>
      <c r="W231" s="101">
        <f t="shared" ca="1" si="43"/>
        <v>0</v>
      </c>
      <c r="X231" s="101">
        <f t="shared" ca="1" si="43"/>
        <v>0</v>
      </c>
      <c r="Y231" s="101">
        <f t="shared" si="42"/>
        <v>0</v>
      </c>
      <c r="Z231" s="101"/>
    </row>
    <row r="232" spans="1:26">
      <c r="A232" s="23"/>
      <c r="B232" s="23"/>
      <c r="C232" s="23" t="s">
        <v>142</v>
      </c>
      <c r="D232" s="23"/>
      <c r="E232" s="101">
        <f t="shared" ca="1" si="43"/>
        <v>3.5165795395538268E-2</v>
      </c>
      <c r="F232" s="101">
        <f t="shared" ca="1" si="43"/>
        <v>6.2296477314925824E-2</v>
      </c>
      <c r="G232" s="101">
        <f t="shared" ca="1" si="43"/>
        <v>8.3195654489976345E-2</v>
      </c>
      <c r="H232" s="101">
        <f t="shared" ca="1" si="43"/>
        <v>9.9262217316958723E-2</v>
      </c>
      <c r="I232" s="101">
        <f t="shared" ca="1" si="43"/>
        <v>0.11158115354475517</v>
      </c>
      <c r="J232" s="101">
        <f t="shared" ca="1" si="43"/>
        <v>0.12099398562182584</v>
      </c>
      <c r="K232" s="101">
        <f t="shared" ca="1" si="43"/>
        <v>0.12815340244482887</v>
      </c>
      <c r="L232" s="101">
        <f t="shared" ca="1" si="43"/>
        <v>0.13356563216346817</v>
      </c>
      <c r="M232" s="101">
        <f t="shared" ca="1" si="43"/>
        <v>0.13762330685415836</v>
      </c>
      <c r="N232" s="101">
        <f t="shared" ca="1" si="43"/>
        <v>0.20391973256494111</v>
      </c>
      <c r="O232" s="101">
        <f t="shared" ca="1" si="43"/>
        <v>0.18313103812843678</v>
      </c>
      <c r="P232" s="101">
        <f t="shared" ca="1" si="43"/>
        <v>0.17790971288061641</v>
      </c>
      <c r="Q232" s="101">
        <f t="shared" ca="1" si="43"/>
        <v>0.17872880993351514</v>
      </c>
      <c r="R232" s="101">
        <f t="shared" ca="1" si="43"/>
        <v>0.17367459838412502</v>
      </c>
      <c r="S232" s="101">
        <f t="shared" ca="1" si="43"/>
        <v>0.16613359580276499</v>
      </c>
      <c r="T232" s="101">
        <f t="shared" ca="1" si="43"/>
        <v>0.16867692137703827</v>
      </c>
      <c r="U232" s="101">
        <f t="shared" ca="1" si="43"/>
        <v>0.1638390722755203</v>
      </c>
      <c r="V232" s="101">
        <f t="shared" ca="1" si="43"/>
        <v>0.16166845633442173</v>
      </c>
      <c r="W232" s="101">
        <f t="shared" ca="1" si="43"/>
        <v>0.16198388679292641</v>
      </c>
      <c r="X232" s="101">
        <f t="shared" ca="1" si="43"/>
        <v>0.16060090331276333</v>
      </c>
      <c r="Y232" s="101">
        <f t="shared" si="42"/>
        <v>3.0899258095346127</v>
      </c>
      <c r="Z232" s="101"/>
    </row>
    <row r="233" spans="1:26">
      <c r="A233" s="23"/>
      <c r="B233" s="23"/>
      <c r="C233" s="23" t="s">
        <v>145</v>
      </c>
      <c r="D233" s="23"/>
      <c r="E233" s="101">
        <f t="shared" ca="1" si="43"/>
        <v>2.1099477237322972E-2</v>
      </c>
      <c r="F233" s="101">
        <f t="shared" ca="1" si="43"/>
        <v>3.7377886388955561E-2</v>
      </c>
      <c r="G233" s="101">
        <f t="shared" ca="1" si="43"/>
        <v>4.9917392693985874E-2</v>
      </c>
      <c r="H233" s="101">
        <f t="shared" ca="1" si="43"/>
        <v>5.9557330390175189E-2</v>
      </c>
      <c r="I233" s="101">
        <f t="shared" ca="1" si="43"/>
        <v>6.6948692126853282E-2</v>
      </c>
      <c r="J233" s="101">
        <f t="shared" ca="1" si="43"/>
        <v>7.2596391373095592E-2</v>
      </c>
      <c r="K233" s="101">
        <f t="shared" ca="1" si="43"/>
        <v>7.689204146689721E-2</v>
      </c>
      <c r="L233" s="101">
        <f t="shared" ca="1" si="43"/>
        <v>8.0139379298080904E-2</v>
      </c>
      <c r="M233" s="101">
        <f t="shared" ca="1" si="43"/>
        <v>8.2573984112495058E-2</v>
      </c>
      <c r="N233" s="101">
        <f t="shared" ca="1" si="43"/>
        <v>0.12235183953896467</v>
      </c>
      <c r="O233" s="101">
        <f t="shared" ca="1" si="43"/>
        <v>0.10987862287706207</v>
      </c>
      <c r="P233" s="101">
        <f t="shared" ca="1" si="43"/>
        <v>0.10674582772836994</v>
      </c>
      <c r="Q233" s="101">
        <f t="shared" ca="1" si="43"/>
        <v>0.10723728596010895</v>
      </c>
      <c r="R233" s="101">
        <f t="shared" ca="1" si="43"/>
        <v>0.1042047590304751</v>
      </c>
      <c r="S233" s="101">
        <f t="shared" ca="1" si="43"/>
        <v>9.9680157481659037E-2</v>
      </c>
      <c r="T233" s="101">
        <f t="shared" ca="1" si="43"/>
        <v>0.10120615282622292</v>
      </c>
      <c r="U233" s="101">
        <f t="shared" ca="1" si="43"/>
        <v>9.8303443365312271E-2</v>
      </c>
      <c r="V233" s="101">
        <f t="shared" ca="1" si="43"/>
        <v>9.7001073800652815E-2</v>
      </c>
      <c r="W233" s="101">
        <f t="shared" ca="1" si="43"/>
        <v>9.719033207575567E-2</v>
      </c>
      <c r="X233" s="101">
        <f t="shared" ca="1" si="43"/>
        <v>9.6360541987658532E-2</v>
      </c>
      <c r="Y233" s="101">
        <f t="shared" si="42"/>
        <v>1.8539554857207641</v>
      </c>
      <c r="Z233" s="101"/>
    </row>
    <row r="234" spans="1:26">
      <c r="A234" s="23"/>
      <c r="B234" s="23"/>
      <c r="C234" s="23" t="s">
        <v>148</v>
      </c>
      <c r="D234" s="23"/>
      <c r="E234" s="101">
        <f t="shared" ca="1" si="43"/>
        <v>0</v>
      </c>
      <c r="F234" s="101">
        <f t="shared" ca="1" si="43"/>
        <v>0</v>
      </c>
      <c r="G234" s="101">
        <f t="shared" ca="1" si="43"/>
        <v>0</v>
      </c>
      <c r="H234" s="101">
        <f t="shared" ca="1" si="43"/>
        <v>0</v>
      </c>
      <c r="I234" s="101">
        <f t="shared" ca="1" si="43"/>
        <v>0</v>
      </c>
      <c r="J234" s="101">
        <f t="shared" ca="1" si="43"/>
        <v>0</v>
      </c>
      <c r="K234" s="101">
        <f t="shared" ca="1" si="43"/>
        <v>0</v>
      </c>
      <c r="L234" s="101">
        <f t="shared" ca="1" si="43"/>
        <v>0</v>
      </c>
      <c r="M234" s="101">
        <f t="shared" ca="1" si="43"/>
        <v>0</v>
      </c>
      <c r="N234" s="101">
        <f t="shared" ca="1" si="43"/>
        <v>0</v>
      </c>
      <c r="O234" s="101">
        <f t="shared" ca="1" si="43"/>
        <v>0</v>
      </c>
      <c r="P234" s="101">
        <f t="shared" ca="1" si="43"/>
        <v>0</v>
      </c>
      <c r="Q234" s="101">
        <f t="shared" ca="1" si="43"/>
        <v>0</v>
      </c>
      <c r="R234" s="101">
        <f t="shared" ca="1" si="43"/>
        <v>0</v>
      </c>
      <c r="S234" s="101">
        <f t="shared" ca="1" si="43"/>
        <v>0</v>
      </c>
      <c r="T234" s="101">
        <f t="shared" ca="1" si="43"/>
        <v>0</v>
      </c>
      <c r="U234" s="101">
        <f t="shared" ca="1" si="43"/>
        <v>0</v>
      </c>
      <c r="V234" s="101">
        <f t="shared" ca="1" si="43"/>
        <v>0</v>
      </c>
      <c r="W234" s="101">
        <f t="shared" ca="1" si="43"/>
        <v>0</v>
      </c>
      <c r="X234" s="101">
        <f t="shared" ca="1" si="43"/>
        <v>0</v>
      </c>
      <c r="Y234" s="101">
        <f t="shared" si="42"/>
        <v>0</v>
      </c>
      <c r="Z234" s="101"/>
    </row>
    <row r="235" spans="1:26">
      <c r="A235" s="23"/>
      <c r="B235" s="23"/>
      <c r="C235" s="23" t="s">
        <v>151</v>
      </c>
      <c r="D235" s="23"/>
      <c r="E235" s="101">
        <f t="shared" ca="1" si="43"/>
        <v>0</v>
      </c>
      <c r="F235" s="101">
        <f t="shared" ca="1" si="43"/>
        <v>0</v>
      </c>
      <c r="G235" s="101">
        <f t="shared" ca="1" si="43"/>
        <v>0</v>
      </c>
      <c r="H235" s="101">
        <f t="shared" ca="1" si="43"/>
        <v>0</v>
      </c>
      <c r="I235" s="101">
        <f t="shared" ca="1" si="43"/>
        <v>0</v>
      </c>
      <c r="J235" s="101">
        <f t="shared" ca="1" si="43"/>
        <v>0</v>
      </c>
      <c r="K235" s="101">
        <f t="shared" ca="1" si="43"/>
        <v>0</v>
      </c>
      <c r="L235" s="101">
        <f t="shared" ca="1" si="43"/>
        <v>0</v>
      </c>
      <c r="M235" s="101">
        <f t="shared" ca="1" si="43"/>
        <v>0</v>
      </c>
      <c r="N235" s="101">
        <f t="shared" ca="1" si="43"/>
        <v>0</v>
      </c>
      <c r="O235" s="101">
        <f t="shared" ca="1" si="43"/>
        <v>0</v>
      </c>
      <c r="P235" s="101">
        <f t="shared" ca="1" si="43"/>
        <v>0</v>
      </c>
      <c r="Q235" s="101">
        <f t="shared" ca="1" si="43"/>
        <v>0</v>
      </c>
      <c r="R235" s="101">
        <f t="shared" ca="1" si="43"/>
        <v>0</v>
      </c>
      <c r="S235" s="101">
        <f t="shared" ca="1" si="43"/>
        <v>0</v>
      </c>
      <c r="T235" s="101">
        <f t="shared" ca="1" si="43"/>
        <v>0</v>
      </c>
      <c r="U235" s="101">
        <f t="shared" ca="1" si="43"/>
        <v>0</v>
      </c>
      <c r="V235" s="101">
        <f t="shared" ca="1" si="43"/>
        <v>0</v>
      </c>
      <c r="W235" s="101">
        <f t="shared" ca="1" si="43"/>
        <v>0</v>
      </c>
      <c r="X235" s="101">
        <f t="shared" ca="1" si="43"/>
        <v>0</v>
      </c>
      <c r="Y235" s="101">
        <f t="shared" si="42"/>
        <v>0</v>
      </c>
      <c r="Z235" s="101"/>
    </row>
    <row r="236" spans="1:26">
      <c r="A236" s="23"/>
      <c r="B236" s="23"/>
      <c r="C236" s="23" t="s">
        <v>154</v>
      </c>
      <c r="D236" s="23"/>
      <c r="E236" s="101">
        <f t="shared" ca="1" si="43"/>
        <v>0</v>
      </c>
      <c r="F236" s="101">
        <f t="shared" ca="1" si="43"/>
        <v>0</v>
      </c>
      <c r="G236" s="101">
        <f t="shared" ca="1" si="43"/>
        <v>0</v>
      </c>
      <c r="H236" s="101">
        <f t="shared" ca="1" si="43"/>
        <v>0</v>
      </c>
      <c r="I236" s="101">
        <f t="shared" ca="1" si="43"/>
        <v>0</v>
      </c>
      <c r="J236" s="101">
        <f t="shared" ca="1" si="43"/>
        <v>0</v>
      </c>
      <c r="K236" s="101">
        <f t="shared" ca="1" si="43"/>
        <v>0</v>
      </c>
      <c r="L236" s="101">
        <f t="shared" ca="1" si="43"/>
        <v>0</v>
      </c>
      <c r="M236" s="101">
        <f t="shared" ca="1" si="43"/>
        <v>0</v>
      </c>
      <c r="N236" s="101">
        <f t="shared" ca="1" si="43"/>
        <v>0</v>
      </c>
      <c r="O236" s="101">
        <f t="shared" ca="1" si="43"/>
        <v>0</v>
      </c>
      <c r="P236" s="101">
        <f t="shared" ca="1" si="43"/>
        <v>0</v>
      </c>
      <c r="Q236" s="101">
        <f t="shared" ca="1" si="43"/>
        <v>0</v>
      </c>
      <c r="R236" s="101">
        <f t="shared" ca="1" si="43"/>
        <v>0</v>
      </c>
      <c r="S236" s="101">
        <f t="shared" ca="1" si="43"/>
        <v>0</v>
      </c>
      <c r="T236" s="101">
        <f t="shared" ca="1" si="43"/>
        <v>0</v>
      </c>
      <c r="U236" s="101">
        <f t="shared" ca="1" si="43"/>
        <v>0</v>
      </c>
      <c r="V236" s="101">
        <f t="shared" ca="1" si="43"/>
        <v>0</v>
      </c>
      <c r="W236" s="101">
        <f t="shared" ca="1" si="43"/>
        <v>0</v>
      </c>
      <c r="X236" s="101">
        <f t="shared" ca="1" si="43"/>
        <v>0</v>
      </c>
      <c r="Y236" s="101">
        <f t="shared" si="42"/>
        <v>0</v>
      </c>
      <c r="Z236" s="101"/>
    </row>
    <row r="237" spans="1:26">
      <c r="A237" s="23"/>
      <c r="B237" s="23"/>
      <c r="C237" s="23" t="s">
        <v>157</v>
      </c>
      <c r="D237" s="23"/>
      <c r="E237" s="101">
        <f t="shared" ca="1" si="43"/>
        <v>2.0167550768514342E-2</v>
      </c>
      <c r="F237" s="101">
        <f t="shared" ca="1" si="43"/>
        <v>3.5741321095796863E-2</v>
      </c>
      <c r="G237" s="101">
        <f t="shared" ca="1" si="43"/>
        <v>4.7750964979238031E-2</v>
      </c>
      <c r="H237" s="101">
        <f t="shared" ca="1" si="43"/>
        <v>5.6995409723995194E-2</v>
      </c>
      <c r="I237" s="101">
        <f t="shared" ca="1" si="43"/>
        <v>6.4094557363894689E-2</v>
      </c>
      <c r="J237" s="101">
        <f t="shared" ca="1" si="43"/>
        <v>6.9529400787605722E-2</v>
      </c>
      <c r="K237" s="101">
        <f t="shared" ca="1" si="43"/>
        <v>7.3673150611963889E-2</v>
      </c>
      <c r="L237" s="101">
        <f t="shared" ca="1" si="43"/>
        <v>7.6815387121233814E-2</v>
      </c>
      <c r="M237" s="101">
        <f t="shared" ca="1" si="43"/>
        <v>7.9180800220971514E-2</v>
      </c>
      <c r="N237" s="101">
        <f t="shared" ca="1" si="43"/>
        <v>0.100666178942864</v>
      </c>
      <c r="O237" s="101">
        <f t="shared" ca="1" si="43"/>
        <v>9.4799946442922556E-2</v>
      </c>
      <c r="P237" s="101">
        <f t="shared" ca="1" si="43"/>
        <v>9.3619192382533578E-2</v>
      </c>
      <c r="Q237" s="101">
        <f t="shared" ca="1" si="43"/>
        <v>9.4192232920591534E-2</v>
      </c>
      <c r="R237" s="101">
        <f t="shared" ca="1" si="43"/>
        <v>9.2835285446609017E-2</v>
      </c>
      <c r="S237" s="101">
        <f t="shared" ca="1" si="43"/>
        <v>9.0626073139949304E-2</v>
      </c>
      <c r="T237" s="101">
        <f t="shared" ca="1" si="43"/>
        <v>9.1499472371575852E-2</v>
      </c>
      <c r="U237" s="101">
        <f t="shared" ca="1" si="43"/>
        <v>9.0026268449268754E-2</v>
      </c>
      <c r="V237" s="101">
        <f t="shared" ca="1" si="43"/>
        <v>8.9348285731475574E-2</v>
      </c>
      <c r="W237" s="101">
        <f t="shared" ca="1" si="43"/>
        <v>8.9417193899140379E-2</v>
      </c>
      <c r="X237" s="101">
        <f t="shared" ca="1" si="43"/>
        <v>8.8935317736798414E-2</v>
      </c>
      <c r="Y237" s="101">
        <f t="shared" si="42"/>
        <v>1.7267686256119994</v>
      </c>
      <c r="Z237" s="101"/>
    </row>
    <row r="238" spans="1:26">
      <c r="A238" s="23"/>
      <c r="B238" s="23"/>
      <c r="C238" s="23" t="s">
        <v>160</v>
      </c>
      <c r="D238" s="23"/>
      <c r="E238" s="101">
        <f t="shared" ca="1" si="43"/>
        <v>0</v>
      </c>
      <c r="F238" s="101">
        <f t="shared" ca="1" si="43"/>
        <v>0</v>
      </c>
      <c r="G238" s="101">
        <f t="shared" ca="1" si="43"/>
        <v>0</v>
      </c>
      <c r="H238" s="101">
        <f t="shared" ca="1" si="43"/>
        <v>0</v>
      </c>
      <c r="I238" s="101">
        <f t="shared" ca="1" si="43"/>
        <v>0</v>
      </c>
      <c r="J238" s="101">
        <f t="shared" ca="1" si="43"/>
        <v>0</v>
      </c>
      <c r="K238" s="101">
        <f t="shared" ca="1" si="43"/>
        <v>0</v>
      </c>
      <c r="L238" s="101">
        <f t="shared" ca="1" si="43"/>
        <v>0</v>
      </c>
      <c r="M238" s="101">
        <f t="shared" ca="1" si="43"/>
        <v>0</v>
      </c>
      <c r="N238" s="101">
        <f t="shared" ca="1" si="43"/>
        <v>0</v>
      </c>
      <c r="O238" s="101">
        <f t="shared" ca="1" si="43"/>
        <v>0</v>
      </c>
      <c r="P238" s="101">
        <f t="shared" ca="1" si="43"/>
        <v>0</v>
      </c>
      <c r="Q238" s="101">
        <f t="shared" ca="1" si="43"/>
        <v>0</v>
      </c>
      <c r="R238" s="101">
        <f t="shared" ca="1" si="43"/>
        <v>0</v>
      </c>
      <c r="S238" s="101">
        <f t="shared" ca="1" si="43"/>
        <v>0</v>
      </c>
      <c r="T238" s="101">
        <f t="shared" ca="1" si="43"/>
        <v>0</v>
      </c>
      <c r="U238" s="101">
        <f t="shared" ca="1" si="43"/>
        <v>0</v>
      </c>
      <c r="V238" s="101">
        <f t="shared" ca="1" si="43"/>
        <v>0</v>
      </c>
      <c r="W238" s="101">
        <f t="shared" ca="1" si="43"/>
        <v>0</v>
      </c>
      <c r="X238" s="101">
        <f t="shared" ca="1" si="43"/>
        <v>0</v>
      </c>
      <c r="Y238" s="101">
        <f t="shared" si="42"/>
        <v>0</v>
      </c>
      <c r="Z238" s="101"/>
    </row>
    <row r="239" spans="1:26">
      <c r="A239" s="23"/>
      <c r="B239" s="23"/>
      <c r="C239" s="23" t="s">
        <v>163</v>
      </c>
      <c r="D239" s="23"/>
      <c r="E239" s="101">
        <f t="shared" ca="1" si="43"/>
        <v>0</v>
      </c>
      <c r="F239" s="101">
        <f t="shared" ca="1" si="43"/>
        <v>0</v>
      </c>
      <c r="G239" s="101">
        <f t="shared" ca="1" si="43"/>
        <v>0</v>
      </c>
      <c r="H239" s="101">
        <f t="shared" ca="1" si="43"/>
        <v>0</v>
      </c>
      <c r="I239" s="101">
        <f t="shared" ca="1" si="43"/>
        <v>0</v>
      </c>
      <c r="J239" s="101">
        <f t="shared" ca="1" si="43"/>
        <v>0</v>
      </c>
      <c r="K239" s="101">
        <f t="shared" ca="1" si="43"/>
        <v>0</v>
      </c>
      <c r="L239" s="101">
        <f t="shared" ca="1" si="43"/>
        <v>0</v>
      </c>
      <c r="M239" s="101">
        <f t="shared" ca="1" si="43"/>
        <v>0</v>
      </c>
      <c r="N239" s="101">
        <f t="shared" ca="1" si="43"/>
        <v>0</v>
      </c>
      <c r="O239" s="101">
        <f t="shared" ca="1" si="43"/>
        <v>0</v>
      </c>
      <c r="P239" s="101">
        <f t="shared" ca="1" si="43"/>
        <v>0</v>
      </c>
      <c r="Q239" s="101">
        <f t="shared" ca="1" si="43"/>
        <v>0</v>
      </c>
      <c r="R239" s="101">
        <f t="shared" ca="1" si="43"/>
        <v>0</v>
      </c>
      <c r="S239" s="101">
        <f t="shared" ca="1" si="43"/>
        <v>0</v>
      </c>
      <c r="T239" s="101">
        <f t="shared" ca="1" si="43"/>
        <v>0</v>
      </c>
      <c r="U239" s="101">
        <f t="shared" ca="1" si="43"/>
        <v>0</v>
      </c>
      <c r="V239" s="101">
        <f t="shared" ca="1" si="43"/>
        <v>0</v>
      </c>
      <c r="W239" s="101">
        <f t="shared" ca="1" si="43"/>
        <v>0</v>
      </c>
      <c r="X239" s="101">
        <f t="shared" ca="1" si="43"/>
        <v>0</v>
      </c>
      <c r="Y239" s="101">
        <f t="shared" si="42"/>
        <v>0</v>
      </c>
      <c r="Z239" s="101"/>
    </row>
    <row r="240" spans="1:26">
      <c r="A240" s="23"/>
      <c r="B240" s="23"/>
      <c r="C240" s="23" t="s">
        <v>166</v>
      </c>
      <c r="D240" s="23"/>
      <c r="E240" s="101">
        <f t="shared" ca="1" si="43"/>
        <v>0</v>
      </c>
      <c r="F240" s="101">
        <f t="shared" ca="1" si="43"/>
        <v>0</v>
      </c>
      <c r="G240" s="101">
        <f t="shared" ca="1" si="43"/>
        <v>0</v>
      </c>
      <c r="H240" s="101">
        <f t="shared" ca="1" si="43"/>
        <v>0</v>
      </c>
      <c r="I240" s="101">
        <f t="shared" ca="1" si="43"/>
        <v>0</v>
      </c>
      <c r="J240" s="101">
        <f t="shared" ca="1" si="43"/>
        <v>0</v>
      </c>
      <c r="K240" s="101">
        <f t="shared" ca="1" si="43"/>
        <v>0</v>
      </c>
      <c r="L240" s="101">
        <f t="shared" ca="1" si="43"/>
        <v>0</v>
      </c>
      <c r="M240" s="101">
        <f t="shared" ca="1" si="43"/>
        <v>0</v>
      </c>
      <c r="N240" s="101">
        <f t="shared" ca="1" si="43"/>
        <v>0</v>
      </c>
      <c r="O240" s="101">
        <f t="shared" ca="1" si="43"/>
        <v>0</v>
      </c>
      <c r="P240" s="101">
        <f t="shared" ca="1" si="43"/>
        <v>0</v>
      </c>
      <c r="Q240" s="101">
        <f t="shared" ca="1" si="43"/>
        <v>0</v>
      </c>
      <c r="R240" s="101">
        <f t="shared" ca="1" si="43"/>
        <v>0</v>
      </c>
      <c r="S240" s="101">
        <f t="shared" ca="1" si="43"/>
        <v>0</v>
      </c>
      <c r="T240" s="101">
        <f t="shared" ca="1" si="43"/>
        <v>0</v>
      </c>
      <c r="U240" s="101">
        <f t="shared" ca="1" si="43"/>
        <v>0</v>
      </c>
      <c r="V240" s="101">
        <f t="shared" ca="1" si="43"/>
        <v>0</v>
      </c>
      <c r="W240" s="101">
        <f t="shared" ca="1" si="43"/>
        <v>0</v>
      </c>
      <c r="X240" s="101">
        <f t="shared" ca="1" si="43"/>
        <v>0</v>
      </c>
      <c r="Y240" s="101">
        <f t="shared" si="42"/>
        <v>0</v>
      </c>
      <c r="Z240" s="101"/>
    </row>
    <row r="241" spans="1:26">
      <c r="A241" s="23"/>
      <c r="B241" s="23"/>
      <c r="C241" s="23" t="s">
        <v>169</v>
      </c>
      <c r="D241" s="23"/>
      <c r="E241" s="101">
        <f t="shared" ca="1" si="43"/>
        <v>0</v>
      </c>
      <c r="F241" s="101">
        <f t="shared" ca="1" si="43"/>
        <v>0</v>
      </c>
      <c r="G241" s="101">
        <f t="shared" ca="1" si="43"/>
        <v>0</v>
      </c>
      <c r="H241" s="101">
        <f t="shared" ca="1" si="43"/>
        <v>0</v>
      </c>
      <c r="I241" s="101">
        <f t="shared" ca="1" si="43"/>
        <v>0</v>
      </c>
      <c r="J241" s="101">
        <f t="shared" ca="1" si="43"/>
        <v>0</v>
      </c>
      <c r="K241" s="101">
        <f t="shared" ca="1" si="43"/>
        <v>0</v>
      </c>
      <c r="L241" s="101">
        <f t="shared" ca="1" si="43"/>
        <v>0</v>
      </c>
      <c r="M241" s="101">
        <f t="shared" ca="1" si="43"/>
        <v>0</v>
      </c>
      <c r="N241" s="101">
        <f t="shared" ca="1" si="43"/>
        <v>0</v>
      </c>
      <c r="O241" s="101">
        <f t="shared" ca="1" si="43"/>
        <v>0</v>
      </c>
      <c r="P241" s="101">
        <f t="shared" ca="1" si="43"/>
        <v>0</v>
      </c>
      <c r="Q241" s="101">
        <f t="shared" ca="1" si="43"/>
        <v>0</v>
      </c>
      <c r="R241" s="101">
        <f t="shared" ca="1" si="43"/>
        <v>0</v>
      </c>
      <c r="S241" s="101">
        <f t="shared" ca="1" si="43"/>
        <v>0</v>
      </c>
      <c r="T241" s="101">
        <f t="shared" ref="T241:X241" ca="1" si="44">T204-T203</f>
        <v>0</v>
      </c>
      <c r="U241" s="101">
        <f t="shared" ca="1" si="44"/>
        <v>0</v>
      </c>
      <c r="V241" s="101">
        <f t="shared" ca="1" si="44"/>
        <v>0</v>
      </c>
      <c r="W241" s="101">
        <f t="shared" ca="1" si="44"/>
        <v>0</v>
      </c>
      <c r="X241" s="101">
        <f t="shared" ca="1" si="44"/>
        <v>0</v>
      </c>
      <c r="Y241" s="101">
        <f t="shared" si="42"/>
        <v>0</v>
      </c>
      <c r="Z241" s="101"/>
    </row>
    <row r="242" spans="1:26">
      <c r="A242" s="23"/>
      <c r="B242" s="23"/>
      <c r="C242" s="23" t="s">
        <v>172</v>
      </c>
      <c r="D242" s="23"/>
      <c r="E242" s="101">
        <f t="shared" ref="E242:X246" ca="1" si="45">E205-E204</f>
        <v>0</v>
      </c>
      <c r="F242" s="101">
        <f t="shared" ca="1" si="45"/>
        <v>0</v>
      </c>
      <c r="G242" s="101">
        <f t="shared" ca="1" si="45"/>
        <v>0</v>
      </c>
      <c r="H242" s="101">
        <f t="shared" ca="1" si="45"/>
        <v>0</v>
      </c>
      <c r="I242" s="101">
        <f t="shared" ca="1" si="45"/>
        <v>0</v>
      </c>
      <c r="J242" s="101">
        <f t="shared" ca="1" si="45"/>
        <v>0</v>
      </c>
      <c r="K242" s="101">
        <f t="shared" ca="1" si="45"/>
        <v>0</v>
      </c>
      <c r="L242" s="101">
        <f t="shared" ca="1" si="45"/>
        <v>0</v>
      </c>
      <c r="M242" s="101">
        <f t="shared" ca="1" si="45"/>
        <v>0</v>
      </c>
      <c r="N242" s="101">
        <f t="shared" ca="1" si="45"/>
        <v>0</v>
      </c>
      <c r="O242" s="101">
        <f t="shared" ca="1" si="45"/>
        <v>0</v>
      </c>
      <c r="P242" s="101">
        <f t="shared" ca="1" si="45"/>
        <v>0</v>
      </c>
      <c r="Q242" s="101">
        <f t="shared" ca="1" si="45"/>
        <v>0</v>
      </c>
      <c r="R242" s="101">
        <f t="shared" ca="1" si="45"/>
        <v>0</v>
      </c>
      <c r="S242" s="101">
        <f t="shared" ca="1" si="45"/>
        <v>0</v>
      </c>
      <c r="T242" s="101">
        <f t="shared" ca="1" si="45"/>
        <v>0</v>
      </c>
      <c r="U242" s="101">
        <f t="shared" ca="1" si="45"/>
        <v>0</v>
      </c>
      <c r="V242" s="101">
        <f t="shared" ca="1" si="45"/>
        <v>0</v>
      </c>
      <c r="W242" s="101">
        <f t="shared" ca="1" si="45"/>
        <v>0</v>
      </c>
      <c r="X242" s="101">
        <f t="shared" ca="1" si="45"/>
        <v>0</v>
      </c>
      <c r="Y242" s="101">
        <f t="shared" si="42"/>
        <v>0</v>
      </c>
      <c r="Z242" s="101"/>
    </row>
    <row r="243" spans="1:26">
      <c r="A243" s="23"/>
      <c r="B243" s="23"/>
      <c r="C243" s="23" t="s">
        <v>175</v>
      </c>
      <c r="D243" s="23"/>
      <c r="E243" s="101">
        <f t="shared" ca="1" si="45"/>
        <v>0</v>
      </c>
      <c r="F243" s="101">
        <f t="shared" ca="1" si="45"/>
        <v>0</v>
      </c>
      <c r="G243" s="101">
        <f t="shared" ca="1" si="45"/>
        <v>0</v>
      </c>
      <c r="H243" s="101">
        <f t="shared" ca="1" si="45"/>
        <v>0</v>
      </c>
      <c r="I243" s="101">
        <f t="shared" ca="1" si="45"/>
        <v>0</v>
      </c>
      <c r="J243" s="101">
        <f t="shared" ca="1" si="45"/>
        <v>0</v>
      </c>
      <c r="K243" s="101">
        <f t="shared" ca="1" si="45"/>
        <v>0</v>
      </c>
      <c r="L243" s="101">
        <f t="shared" ca="1" si="45"/>
        <v>0</v>
      </c>
      <c r="M243" s="101">
        <f t="shared" ca="1" si="45"/>
        <v>0</v>
      </c>
      <c r="N243" s="101">
        <f t="shared" ca="1" si="45"/>
        <v>0</v>
      </c>
      <c r="O243" s="101">
        <f t="shared" ca="1" si="45"/>
        <v>0</v>
      </c>
      <c r="P243" s="101">
        <f t="shared" ca="1" si="45"/>
        <v>0</v>
      </c>
      <c r="Q243" s="101">
        <f t="shared" ca="1" si="45"/>
        <v>0</v>
      </c>
      <c r="R243" s="101">
        <f t="shared" ca="1" si="45"/>
        <v>0</v>
      </c>
      <c r="S243" s="101">
        <f t="shared" ca="1" si="45"/>
        <v>0</v>
      </c>
      <c r="T243" s="101">
        <f t="shared" ca="1" si="45"/>
        <v>0</v>
      </c>
      <c r="U243" s="101">
        <f t="shared" ca="1" si="45"/>
        <v>0</v>
      </c>
      <c r="V243" s="101">
        <f t="shared" ca="1" si="45"/>
        <v>0</v>
      </c>
      <c r="W243" s="101">
        <f t="shared" ca="1" si="45"/>
        <v>0</v>
      </c>
      <c r="X243" s="101">
        <f t="shared" ca="1" si="45"/>
        <v>0</v>
      </c>
      <c r="Y243" s="101">
        <f t="shared" si="42"/>
        <v>0</v>
      </c>
      <c r="Z243" s="101"/>
    </row>
    <row r="244" spans="1:26">
      <c r="A244" s="23"/>
      <c r="B244" s="23"/>
      <c r="C244" s="23" t="s">
        <v>178</v>
      </c>
      <c r="D244" s="23"/>
      <c r="E244" s="101">
        <f t="shared" ca="1" si="45"/>
        <v>0</v>
      </c>
      <c r="F244" s="101">
        <f t="shared" ca="1" si="45"/>
        <v>0</v>
      </c>
      <c r="G244" s="101">
        <f t="shared" ca="1" si="45"/>
        <v>0</v>
      </c>
      <c r="H244" s="101">
        <f t="shared" ca="1" si="45"/>
        <v>0</v>
      </c>
      <c r="I244" s="101">
        <f t="shared" ca="1" si="45"/>
        <v>0</v>
      </c>
      <c r="J244" s="101">
        <f t="shared" ca="1" si="45"/>
        <v>0</v>
      </c>
      <c r="K244" s="101">
        <f t="shared" ca="1" si="45"/>
        <v>0</v>
      </c>
      <c r="L244" s="101">
        <f t="shared" ca="1" si="45"/>
        <v>0</v>
      </c>
      <c r="M244" s="101">
        <f t="shared" ca="1" si="45"/>
        <v>0</v>
      </c>
      <c r="N244" s="101">
        <f t="shared" ca="1" si="45"/>
        <v>0</v>
      </c>
      <c r="O244" s="101">
        <f t="shared" ca="1" si="45"/>
        <v>0</v>
      </c>
      <c r="P244" s="101">
        <f t="shared" ca="1" si="45"/>
        <v>0</v>
      </c>
      <c r="Q244" s="101">
        <f t="shared" ca="1" si="45"/>
        <v>0</v>
      </c>
      <c r="R244" s="101">
        <f t="shared" ca="1" si="45"/>
        <v>0</v>
      </c>
      <c r="S244" s="101">
        <f t="shared" ca="1" si="45"/>
        <v>0</v>
      </c>
      <c r="T244" s="101">
        <f t="shared" ca="1" si="45"/>
        <v>0</v>
      </c>
      <c r="U244" s="101">
        <f t="shared" ca="1" si="45"/>
        <v>0</v>
      </c>
      <c r="V244" s="101">
        <f t="shared" ca="1" si="45"/>
        <v>0</v>
      </c>
      <c r="W244" s="101">
        <f t="shared" ca="1" si="45"/>
        <v>0</v>
      </c>
      <c r="X244" s="101">
        <f t="shared" ca="1" si="45"/>
        <v>0</v>
      </c>
      <c r="Y244" s="101">
        <f t="shared" ref="Y244:Y246" si="46">Y207-Y206</f>
        <v>0</v>
      </c>
      <c r="Z244" s="101"/>
    </row>
    <row r="245" spans="1:26">
      <c r="A245" s="23"/>
      <c r="B245" s="23"/>
      <c r="C245" s="23" t="s">
        <v>181</v>
      </c>
      <c r="D245" s="23"/>
      <c r="E245" s="101">
        <f t="shared" ca="1" si="45"/>
        <v>0</v>
      </c>
      <c r="F245" s="101">
        <f t="shared" ca="1" si="45"/>
        <v>0</v>
      </c>
      <c r="G245" s="101">
        <f t="shared" ca="1" si="45"/>
        <v>0</v>
      </c>
      <c r="H245" s="101">
        <f t="shared" ca="1" si="45"/>
        <v>0</v>
      </c>
      <c r="I245" s="101">
        <f t="shared" ca="1" si="45"/>
        <v>0</v>
      </c>
      <c r="J245" s="101">
        <f t="shared" ca="1" si="45"/>
        <v>0</v>
      </c>
      <c r="K245" s="101">
        <f t="shared" ca="1" si="45"/>
        <v>0</v>
      </c>
      <c r="L245" s="101">
        <f t="shared" ca="1" si="45"/>
        <v>0</v>
      </c>
      <c r="M245" s="101">
        <f t="shared" ca="1" si="45"/>
        <v>0</v>
      </c>
      <c r="N245" s="101">
        <f t="shared" ca="1" si="45"/>
        <v>0</v>
      </c>
      <c r="O245" s="101">
        <f t="shared" ca="1" si="45"/>
        <v>0</v>
      </c>
      <c r="P245" s="101">
        <f t="shared" ca="1" si="45"/>
        <v>0</v>
      </c>
      <c r="Q245" s="101">
        <f t="shared" ca="1" si="45"/>
        <v>0</v>
      </c>
      <c r="R245" s="101">
        <f t="shared" ca="1" si="45"/>
        <v>0</v>
      </c>
      <c r="S245" s="101">
        <f t="shared" ca="1" si="45"/>
        <v>0</v>
      </c>
      <c r="T245" s="101">
        <f t="shared" ca="1" si="45"/>
        <v>0</v>
      </c>
      <c r="U245" s="101">
        <f t="shared" ca="1" si="45"/>
        <v>0</v>
      </c>
      <c r="V245" s="101">
        <f t="shared" ca="1" si="45"/>
        <v>0</v>
      </c>
      <c r="W245" s="101">
        <f t="shared" ca="1" si="45"/>
        <v>0</v>
      </c>
      <c r="X245" s="101">
        <f t="shared" ca="1" si="45"/>
        <v>0</v>
      </c>
      <c r="Y245" s="101">
        <f t="shared" si="46"/>
        <v>0</v>
      </c>
      <c r="Z245" s="101"/>
    </row>
    <row r="246" spans="1:26">
      <c r="A246" s="23"/>
      <c r="B246" s="23"/>
      <c r="C246" s="23" t="s">
        <v>184</v>
      </c>
      <c r="D246" s="23"/>
      <c r="E246" s="101">
        <f t="shared" ca="1" si="45"/>
        <v>0</v>
      </c>
      <c r="F246" s="101">
        <f t="shared" ca="1" si="45"/>
        <v>0</v>
      </c>
      <c r="G246" s="101">
        <f t="shared" ca="1" si="45"/>
        <v>0</v>
      </c>
      <c r="H246" s="101">
        <f t="shared" ca="1" si="45"/>
        <v>0</v>
      </c>
      <c r="I246" s="101">
        <f t="shared" ca="1" si="45"/>
        <v>0</v>
      </c>
      <c r="J246" s="101">
        <f t="shared" ca="1" si="45"/>
        <v>0</v>
      </c>
      <c r="K246" s="101">
        <f t="shared" ca="1" si="45"/>
        <v>0</v>
      </c>
      <c r="L246" s="101">
        <f t="shared" ca="1" si="45"/>
        <v>0</v>
      </c>
      <c r="M246" s="101">
        <f t="shared" ca="1" si="45"/>
        <v>0</v>
      </c>
      <c r="N246" s="101">
        <f t="shared" ca="1" si="45"/>
        <v>0</v>
      </c>
      <c r="O246" s="101">
        <f t="shared" ca="1" si="45"/>
        <v>0</v>
      </c>
      <c r="P246" s="101">
        <f t="shared" ca="1" si="45"/>
        <v>0</v>
      </c>
      <c r="Q246" s="101">
        <f t="shared" ca="1" si="45"/>
        <v>0</v>
      </c>
      <c r="R246" s="101">
        <f t="shared" ca="1" si="45"/>
        <v>0</v>
      </c>
      <c r="S246" s="101">
        <f t="shared" ca="1" si="45"/>
        <v>0</v>
      </c>
      <c r="T246" s="101">
        <f t="shared" ca="1" si="45"/>
        <v>0</v>
      </c>
      <c r="U246" s="101">
        <f t="shared" ca="1" si="45"/>
        <v>0</v>
      </c>
      <c r="V246" s="101">
        <f t="shared" ca="1" si="45"/>
        <v>0</v>
      </c>
      <c r="W246" s="101">
        <f t="shared" ca="1" si="45"/>
        <v>0</v>
      </c>
      <c r="X246" s="101">
        <f t="shared" ca="1" si="45"/>
        <v>0</v>
      </c>
      <c r="Y246" s="101">
        <f t="shared" si="46"/>
        <v>0</v>
      </c>
      <c r="Z246" s="101"/>
    </row>
    <row r="247" spans="1:26">
      <c r="A247" s="23"/>
      <c r="B247" s="23"/>
      <c r="C247" s="23"/>
      <c r="D247" s="23"/>
      <c r="E247" s="96"/>
      <c r="F247" s="23"/>
      <c r="G247" s="23"/>
      <c r="H247" s="23"/>
      <c r="I247" s="23"/>
      <c r="J247" s="23"/>
      <c r="K247" s="23"/>
      <c r="L247" s="23"/>
      <c r="M247" s="23"/>
      <c r="N247" s="23"/>
      <c r="O247" s="23"/>
      <c r="P247" s="23"/>
      <c r="Q247" s="23"/>
      <c r="R247" s="23"/>
      <c r="S247" s="23"/>
      <c r="T247" s="23"/>
      <c r="U247" s="23"/>
      <c r="V247" s="23"/>
      <c r="W247" s="23"/>
      <c r="X247" s="23"/>
      <c r="Y247" s="23"/>
      <c r="Z247" s="23"/>
    </row>
    <row r="248" spans="1:26" ht="15">
      <c r="A248" s="23"/>
      <c r="B248" s="23"/>
      <c r="C248" s="102" t="s">
        <v>189</v>
      </c>
      <c r="D248" s="103"/>
      <c r="E248" s="103">
        <f t="shared" ref="E248:X248" ca="1" si="47">SUM(E215:E246)</f>
        <v>0.34653900754268463</v>
      </c>
      <c r="F248" s="103">
        <f t="shared" ca="1" si="47"/>
        <v>0.61395607225905935</v>
      </c>
      <c r="G248" s="103">
        <f t="shared" ca="1" si="47"/>
        <v>0.82000781878779272</v>
      </c>
      <c r="H248" s="103">
        <f t="shared" ca="1" si="47"/>
        <v>0.97846719978400121</v>
      </c>
      <c r="I248" s="103">
        <f t="shared" ca="1" si="47"/>
        <v>1.1000172544892068</v>
      </c>
      <c r="J248" s="103">
        <f t="shared" ca="1" si="47"/>
        <v>1.1929443394722854</v>
      </c>
      <c r="K248" s="103">
        <f t="shared" ca="1" si="47"/>
        <v>1.2636758247787587</v>
      </c>
      <c r="L248" s="103">
        <f t="shared" ca="1" si="47"/>
        <v>1.3171971529838404</v>
      </c>
      <c r="M248" s="103">
        <f t="shared" ca="1" si="47"/>
        <v>1.3573753283183558</v>
      </c>
      <c r="N248" s="103">
        <f t="shared" ca="1" si="47"/>
        <v>1.9625037654890238</v>
      </c>
      <c r="O248" s="103">
        <f t="shared" ca="1" si="47"/>
        <v>1.7754106168039649</v>
      </c>
      <c r="P248" s="103">
        <f t="shared" ca="1" si="47"/>
        <v>1.7293447124484393</v>
      </c>
      <c r="Q248" s="103">
        <f t="shared" ca="1" si="47"/>
        <v>1.7378145302026351</v>
      </c>
      <c r="R248" s="103">
        <f t="shared" ca="1" si="47"/>
        <v>1.6926085131875903</v>
      </c>
      <c r="S248" s="103">
        <f t="shared" ca="1" si="47"/>
        <v>1.6245753075522122</v>
      </c>
      <c r="T248" s="103">
        <f t="shared" ca="1" si="47"/>
        <v>1.6480368381534369</v>
      </c>
      <c r="U248" s="103">
        <f t="shared" ca="1" si="47"/>
        <v>1.6042713133665603</v>
      </c>
      <c r="V248" s="103">
        <f t="shared" ca="1" si="47"/>
        <v>1.5846491231691215</v>
      </c>
      <c r="W248" s="103">
        <f t="shared" ca="1" si="47"/>
        <v>1.5875469831523124</v>
      </c>
      <c r="X248" s="103">
        <f t="shared" ca="1" si="47"/>
        <v>1.5749466136914567</v>
      </c>
      <c r="Y248" s="103"/>
      <c r="Z248" s="103"/>
    </row>
    <row r="249" spans="1:26" ht="15">
      <c r="A249" s="23"/>
      <c r="B249" s="23"/>
      <c r="C249" s="102" t="s">
        <v>215</v>
      </c>
      <c r="D249" s="103"/>
      <c r="E249" s="103">
        <f t="shared" ref="E249:X249" ca="1" si="48">IF((D249+E248)&lt;$Y$207,(D249+E248),$Y$207)</f>
        <v>0.34653900754268463</v>
      </c>
      <c r="F249" s="103">
        <f t="shared" ca="1" si="48"/>
        <v>0.96049507980174398</v>
      </c>
      <c r="G249" s="103">
        <f t="shared" ca="1" si="48"/>
        <v>1.7805028985895368</v>
      </c>
      <c r="H249" s="103">
        <f t="shared" ca="1" si="48"/>
        <v>2.7589700983735379</v>
      </c>
      <c r="I249" s="103">
        <f t="shared" ca="1" si="48"/>
        <v>3.8589873528627447</v>
      </c>
      <c r="J249" s="103">
        <f t="shared" ca="1" si="48"/>
        <v>5.0519316923350299</v>
      </c>
      <c r="K249" s="103">
        <f t="shared" ca="1" si="48"/>
        <v>6.3156075171137882</v>
      </c>
      <c r="L249" s="103">
        <f t="shared" ca="1" si="48"/>
        <v>7.6328046700976291</v>
      </c>
      <c r="M249" s="103">
        <f t="shared" ca="1" si="48"/>
        <v>8.9901799984159858</v>
      </c>
      <c r="N249" s="103">
        <f t="shared" ca="1" si="48"/>
        <v>10.952683763905009</v>
      </c>
      <c r="O249" s="103">
        <f t="shared" ca="1" si="48"/>
        <v>12.728094380708974</v>
      </c>
      <c r="P249" s="103">
        <f t="shared" ca="1" si="48"/>
        <v>14.457439093157413</v>
      </c>
      <c r="Q249" s="103">
        <f t="shared" ca="1" si="48"/>
        <v>16.195253623360049</v>
      </c>
      <c r="R249" s="103">
        <f t="shared" ca="1" si="48"/>
        <v>17.887862136547639</v>
      </c>
      <c r="S249" s="103">
        <f t="shared" ca="1" si="48"/>
        <v>19.512437444099852</v>
      </c>
      <c r="T249" s="103">
        <f t="shared" ca="1" si="48"/>
        <v>21.16047428225329</v>
      </c>
      <c r="U249" s="103">
        <f t="shared" ca="1" si="48"/>
        <v>22.76474559561985</v>
      </c>
      <c r="V249" s="103">
        <f t="shared" ca="1" si="48"/>
        <v>24.349394718788972</v>
      </c>
      <c r="W249" s="103">
        <f t="shared" ca="1" si="48"/>
        <v>25.936941701941283</v>
      </c>
      <c r="X249" s="103">
        <f t="shared" ca="1" si="48"/>
        <v>27.511888315632739</v>
      </c>
      <c r="Y249" s="103">
        <f>SUM(Y215:Y246)</f>
        <v>29.850786802987201</v>
      </c>
      <c r="Z249" s="103"/>
    </row>
  </sheetData>
  <mergeCells count="1">
    <mergeCell ref="B1:S5"/>
  </mergeCells>
  <dataValidations disablePrompts="1" count="1">
    <dataValidation type="list" allowBlank="1" showInputMessage="1" showErrorMessage="1" sqref="D8">
      <formula1>"ID, MT, OR, WA, Region"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3"/>
  <dimension ref="A1"/>
  <sheetViews>
    <sheetView workbookViewId="0">
      <selection activeCell="D40" sqref="D40"/>
    </sheetView>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A76"/>
  <sheetViews>
    <sheetView workbookViewId="0">
      <selection sqref="A1:EA76"/>
    </sheetView>
  </sheetViews>
  <sheetFormatPr defaultRowHeight="12.75"/>
  <cols>
    <col min="1" max="1" width="63.5703125" customWidth="1"/>
  </cols>
  <sheetData>
    <row r="1" spans="1:131" ht="13.5" thickBot="1">
      <c r="A1" s="254" t="s">
        <v>567</v>
      </c>
      <c r="B1" s="255"/>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row>
    <row r="2" spans="1:131" ht="13.5" thickBot="1">
      <c r="A2" s="256"/>
      <c r="B2" s="257"/>
      <c r="C2" s="122"/>
      <c r="D2" s="122"/>
      <c r="E2" s="122"/>
      <c r="F2" s="122"/>
      <c r="G2" s="122"/>
      <c r="H2" s="122"/>
      <c r="I2" s="122"/>
      <c r="J2" s="122"/>
      <c r="K2" s="122"/>
      <c r="L2" s="122"/>
      <c r="M2" s="122"/>
      <c r="N2" s="122"/>
      <c r="O2" s="119" t="s">
        <v>229</v>
      </c>
      <c r="P2" s="120"/>
      <c r="Q2" s="120"/>
      <c r="R2" s="120"/>
      <c r="S2" s="120"/>
      <c r="T2" s="120"/>
      <c r="U2" s="120"/>
      <c r="V2" s="120"/>
      <c r="W2" s="120"/>
      <c r="X2" s="120"/>
      <c r="Y2" s="120"/>
      <c r="Z2" s="121"/>
      <c r="AA2" s="122"/>
      <c r="AB2" s="119" t="s">
        <v>230</v>
      </c>
      <c r="AC2" s="120"/>
      <c r="AD2" s="120"/>
      <c r="AE2" s="120"/>
      <c r="AF2" s="120"/>
      <c r="AG2" s="120"/>
      <c r="AH2" s="120"/>
      <c r="AI2" s="120"/>
      <c r="AJ2" s="120"/>
      <c r="AK2" s="120"/>
      <c r="AL2" s="120"/>
      <c r="AM2" s="121"/>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row>
    <row r="3" spans="1:131" ht="191.25">
      <c r="A3" s="258" t="s">
        <v>568</v>
      </c>
      <c r="B3" s="259" t="s">
        <v>569</v>
      </c>
      <c r="C3" s="124" t="s">
        <v>86</v>
      </c>
      <c r="D3" s="124" t="s">
        <v>570</v>
      </c>
      <c r="E3" s="124" t="s">
        <v>571</v>
      </c>
      <c r="F3" s="124" t="s">
        <v>572</v>
      </c>
      <c r="G3" s="124" t="s">
        <v>573</v>
      </c>
      <c r="H3" s="124" t="s">
        <v>574</v>
      </c>
      <c r="I3" s="124" t="s">
        <v>575</v>
      </c>
      <c r="J3" s="124" t="s">
        <v>576</v>
      </c>
      <c r="K3" s="124" t="s">
        <v>85</v>
      </c>
      <c r="L3" s="124" t="s">
        <v>577</v>
      </c>
      <c r="M3" s="124" t="s">
        <v>578</v>
      </c>
      <c r="N3" s="124" t="s">
        <v>231</v>
      </c>
      <c r="O3" s="124" t="s">
        <v>232</v>
      </c>
      <c r="P3" s="124" t="s">
        <v>233</v>
      </c>
      <c r="Q3" s="124" t="s">
        <v>234</v>
      </c>
      <c r="R3" s="124" t="s">
        <v>235</v>
      </c>
      <c r="S3" s="124" t="s">
        <v>236</v>
      </c>
      <c r="T3" s="124" t="s">
        <v>237</v>
      </c>
      <c r="U3" s="124" t="s">
        <v>238</v>
      </c>
      <c r="V3" s="124" t="s">
        <v>239</v>
      </c>
      <c r="W3" s="124" t="s">
        <v>240</v>
      </c>
      <c r="X3" s="124" t="s">
        <v>241</v>
      </c>
      <c r="Y3" s="124" t="s">
        <v>242</v>
      </c>
      <c r="Z3" s="124" t="s">
        <v>243</v>
      </c>
      <c r="AA3" s="124"/>
      <c r="AB3" s="124" t="s">
        <v>232</v>
      </c>
      <c r="AC3" s="124" t="s">
        <v>233</v>
      </c>
      <c r="AD3" s="124" t="s">
        <v>234</v>
      </c>
      <c r="AE3" s="124" t="s">
        <v>235</v>
      </c>
      <c r="AF3" s="124" t="s">
        <v>236</v>
      </c>
      <c r="AG3" s="124" t="s">
        <v>237</v>
      </c>
      <c r="AH3" s="124" t="s">
        <v>238</v>
      </c>
      <c r="AI3" s="124" t="s">
        <v>239</v>
      </c>
      <c r="AJ3" s="124" t="s">
        <v>240</v>
      </c>
      <c r="AK3" s="124" t="s">
        <v>241</v>
      </c>
      <c r="AL3" s="124" t="s">
        <v>242</v>
      </c>
      <c r="AM3" s="124" t="s">
        <v>243</v>
      </c>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row>
    <row r="4" spans="1:131">
      <c r="A4" s="23" t="s">
        <v>801</v>
      </c>
      <c r="B4" s="23"/>
      <c r="C4" s="82">
        <v>458.17514534455051</v>
      </c>
      <c r="D4" s="82">
        <v>341.07502876871905</v>
      </c>
      <c r="E4" s="82">
        <v>68.21500575374381</v>
      </c>
      <c r="F4" s="82">
        <v>409.29003452246286</v>
      </c>
      <c r="G4" s="82">
        <v>521.62203882566951</v>
      </c>
      <c r="H4" s="82">
        <v>243.85712471659551</v>
      </c>
      <c r="I4" s="82">
        <v>7825.3496263324068</v>
      </c>
      <c r="J4" s="82">
        <v>37.524054487673425</v>
      </c>
      <c r="K4" s="82">
        <v>82.804520971996169</v>
      </c>
      <c r="L4" s="260">
        <v>0.51722628027275608</v>
      </c>
      <c r="M4" s="82">
        <v>3.3850244887762164</v>
      </c>
      <c r="N4" s="82">
        <v>7.7434611809118828E-2</v>
      </c>
      <c r="O4" s="82">
        <v>27.909349937165857</v>
      </c>
      <c r="P4" s="82">
        <v>25.766216915733562</v>
      </c>
      <c r="Q4" s="82">
        <v>29.540976170901079</v>
      </c>
      <c r="R4" s="82">
        <v>27.343182805656895</v>
      </c>
      <c r="S4" s="82">
        <v>27.704753926952954</v>
      </c>
      <c r="T4" s="82">
        <v>27.710787883447619</v>
      </c>
      <c r="U4" s="82">
        <v>27.123031489901336</v>
      </c>
      <c r="V4" s="82">
        <v>28.986784271605796</v>
      </c>
      <c r="W4" s="82">
        <v>25.78928074851488</v>
      </c>
      <c r="X4" s="82">
        <v>28.848205551732626</v>
      </c>
      <c r="Y4" s="82">
        <v>26.007335425346895</v>
      </c>
      <c r="Z4" s="82">
        <v>27.278241691952065</v>
      </c>
      <c r="AA4" s="82"/>
      <c r="AB4" s="82">
        <v>11.109594401792602</v>
      </c>
      <c r="AC4" s="82">
        <v>9.8484069746709224</v>
      </c>
      <c r="AD4" s="82">
        <v>9.9814136500677897</v>
      </c>
      <c r="AE4" s="82">
        <v>10.725827314839439</v>
      </c>
      <c r="AF4" s="82">
        <v>10.859961584471121</v>
      </c>
      <c r="AG4" s="82">
        <v>10.248373716988802</v>
      </c>
      <c r="AH4" s="82">
        <v>11.524944979239271</v>
      </c>
      <c r="AI4" s="82">
        <v>10.395543119281752</v>
      </c>
      <c r="AJ4" s="82">
        <v>11.412240890228164</v>
      </c>
      <c r="AK4" s="82">
        <v>10.245441104332173</v>
      </c>
      <c r="AL4" s="82">
        <v>10.702784005656454</v>
      </c>
      <c r="AM4" s="44">
        <v>11.112466784070469</v>
      </c>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row>
    <row r="5" spans="1:131">
      <c r="A5" s="23" t="s">
        <v>802</v>
      </c>
      <c r="B5" s="23"/>
      <c r="C5" s="82">
        <v>458.17514534455051</v>
      </c>
      <c r="D5" s="82">
        <v>341.07502876871905</v>
      </c>
      <c r="E5" s="82">
        <v>68.21500575374381</v>
      </c>
      <c r="F5" s="82">
        <v>409.29003452246286</v>
      </c>
      <c r="G5" s="82">
        <v>521.62203882566951</v>
      </c>
      <c r="H5" s="82">
        <v>243.85712471659551</v>
      </c>
      <c r="I5" s="82">
        <v>7825.3496263324068</v>
      </c>
      <c r="J5" s="82">
        <v>37.524054487673425</v>
      </c>
      <c r="K5" s="82">
        <v>82.804520971996169</v>
      </c>
      <c r="L5" s="260">
        <v>0.51722628027275608</v>
      </c>
      <c r="M5" s="82">
        <v>3.3850244887762164</v>
      </c>
      <c r="N5" s="82">
        <v>7.7434611809118828E-2</v>
      </c>
      <c r="O5" s="82">
        <v>27.909349937165857</v>
      </c>
      <c r="P5" s="82">
        <v>25.766216915733562</v>
      </c>
      <c r="Q5" s="82">
        <v>29.540976170901079</v>
      </c>
      <c r="R5" s="82">
        <v>27.343182805656895</v>
      </c>
      <c r="S5" s="82">
        <v>27.704753926952954</v>
      </c>
      <c r="T5" s="82">
        <v>27.710787883447619</v>
      </c>
      <c r="U5" s="82">
        <v>27.123031489901336</v>
      </c>
      <c r="V5" s="82">
        <v>28.986784271605796</v>
      </c>
      <c r="W5" s="82">
        <v>25.78928074851488</v>
      </c>
      <c r="X5" s="82">
        <v>28.848205551732626</v>
      </c>
      <c r="Y5" s="82">
        <v>26.007335425346895</v>
      </c>
      <c r="Z5" s="82">
        <v>27.278241691952065</v>
      </c>
      <c r="AA5" s="82"/>
      <c r="AB5" s="82">
        <v>11.109594401792602</v>
      </c>
      <c r="AC5" s="82">
        <v>9.8484069746709224</v>
      </c>
      <c r="AD5" s="82">
        <v>9.9814136500677897</v>
      </c>
      <c r="AE5" s="82">
        <v>10.725827314839439</v>
      </c>
      <c r="AF5" s="82">
        <v>10.859961584471121</v>
      </c>
      <c r="AG5" s="82">
        <v>10.248373716988802</v>
      </c>
      <c r="AH5" s="82">
        <v>11.524944979239271</v>
      </c>
      <c r="AI5" s="82">
        <v>10.395543119281752</v>
      </c>
      <c r="AJ5" s="82">
        <v>11.412240890228164</v>
      </c>
      <c r="AK5" s="82">
        <v>10.245441104332173</v>
      </c>
      <c r="AL5" s="82">
        <v>10.702784005656454</v>
      </c>
      <c r="AM5" s="44">
        <v>11.112466784070469</v>
      </c>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row>
    <row r="6" spans="1:131">
      <c r="A6" s="23" t="s">
        <v>803</v>
      </c>
      <c r="B6" s="23"/>
      <c r="C6" s="82">
        <v>429.58848994733006</v>
      </c>
      <c r="D6" s="82">
        <v>341.07502876871905</v>
      </c>
      <c r="E6" s="82">
        <v>68.21500575374381</v>
      </c>
      <c r="F6" s="82">
        <v>409.29003452246286</v>
      </c>
      <c r="G6" s="82">
        <v>521.62203882566951</v>
      </c>
      <c r="H6" s="82">
        <v>220.71975241047252</v>
      </c>
      <c r="I6" s="82">
        <v>8346.0818581437379</v>
      </c>
      <c r="J6" s="82">
        <v>41.218720199697103</v>
      </c>
      <c r="K6" s="82">
        <v>89.847451546836737</v>
      </c>
      <c r="L6" s="260">
        <v>0.47878436415005537</v>
      </c>
      <c r="M6" s="82">
        <v>3.113456408070165</v>
      </c>
      <c r="N6" s="82">
        <v>6.837274886709771E-2</v>
      </c>
      <c r="O6" s="82">
        <v>26.65773402561463</v>
      </c>
      <c r="P6" s="82">
        <v>24.677148936535108</v>
      </c>
      <c r="Q6" s="82">
        <v>28.442928676227748</v>
      </c>
      <c r="R6" s="82">
        <v>25.803249130946561</v>
      </c>
      <c r="S6" s="82">
        <v>26.416914453395361</v>
      </c>
      <c r="T6" s="82">
        <v>26.368324604438357</v>
      </c>
      <c r="U6" s="82">
        <v>25.572946488315168</v>
      </c>
      <c r="V6" s="82">
        <v>27.658199724093762</v>
      </c>
      <c r="W6" s="82">
        <v>24.508980846980478</v>
      </c>
      <c r="X6" s="82">
        <v>27.671398049805269</v>
      </c>
      <c r="Y6" s="82">
        <v>25.078209357957427</v>
      </c>
      <c r="Z6" s="82">
        <v>25.960401246642487</v>
      </c>
      <c r="AA6" s="82"/>
      <c r="AB6" s="82">
        <v>10.132804034627643</v>
      </c>
      <c r="AC6" s="82">
        <v>8.9208666078931458</v>
      </c>
      <c r="AD6" s="82">
        <v>8.6376200528790825</v>
      </c>
      <c r="AE6" s="82">
        <v>9.5535102359150663</v>
      </c>
      <c r="AF6" s="82">
        <v>9.7499936519782917</v>
      </c>
      <c r="AG6" s="82">
        <v>8.9020336296619629</v>
      </c>
      <c r="AH6" s="82">
        <v>10.493198409958447</v>
      </c>
      <c r="AI6" s="82">
        <v>9.0718114384582211</v>
      </c>
      <c r="AJ6" s="82">
        <v>10.407096218592674</v>
      </c>
      <c r="AK6" s="82">
        <v>8.98087373442063</v>
      </c>
      <c r="AL6" s="82">
        <v>9.8621642514989283</v>
      </c>
      <c r="AM6" s="44">
        <v>10.060082140493584</v>
      </c>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row>
    <row r="7" spans="1:131">
      <c r="A7" s="23" t="s">
        <v>804</v>
      </c>
      <c r="B7" s="23"/>
      <c r="C7" s="82">
        <v>429.58848994733006</v>
      </c>
      <c r="D7" s="82">
        <v>341.07502876871905</v>
      </c>
      <c r="E7" s="82">
        <v>68.21500575374381</v>
      </c>
      <c r="F7" s="82">
        <v>409.29003452246286</v>
      </c>
      <c r="G7" s="82">
        <v>521.62203882566951</v>
      </c>
      <c r="H7" s="82">
        <v>220.71975241047252</v>
      </c>
      <c r="I7" s="82">
        <v>8346.0818581437379</v>
      </c>
      <c r="J7" s="82">
        <v>41.218720199697103</v>
      </c>
      <c r="K7" s="82">
        <v>89.847451546836737</v>
      </c>
      <c r="L7" s="260">
        <v>0.47878436415005537</v>
      </c>
      <c r="M7" s="82">
        <v>3.113456408070165</v>
      </c>
      <c r="N7" s="82">
        <v>6.837274886709771E-2</v>
      </c>
      <c r="O7" s="82">
        <v>26.65773402561463</v>
      </c>
      <c r="P7" s="82">
        <v>24.677148936535108</v>
      </c>
      <c r="Q7" s="82">
        <v>28.442928676227748</v>
      </c>
      <c r="R7" s="82">
        <v>25.803249130946561</v>
      </c>
      <c r="S7" s="82">
        <v>26.416914453395361</v>
      </c>
      <c r="T7" s="82">
        <v>26.368324604438357</v>
      </c>
      <c r="U7" s="82">
        <v>25.572946488315168</v>
      </c>
      <c r="V7" s="82">
        <v>27.658199724093762</v>
      </c>
      <c r="W7" s="82">
        <v>24.508980846980478</v>
      </c>
      <c r="X7" s="82">
        <v>27.671398049805269</v>
      </c>
      <c r="Y7" s="82">
        <v>25.078209357957427</v>
      </c>
      <c r="Z7" s="82">
        <v>25.960401246642487</v>
      </c>
      <c r="AA7" s="82"/>
      <c r="AB7" s="82">
        <v>10.132804034627643</v>
      </c>
      <c r="AC7" s="82">
        <v>8.9208666078931458</v>
      </c>
      <c r="AD7" s="82">
        <v>8.6376200528790825</v>
      </c>
      <c r="AE7" s="82">
        <v>9.5535102359150663</v>
      </c>
      <c r="AF7" s="82">
        <v>9.7499936519782917</v>
      </c>
      <c r="AG7" s="82">
        <v>8.9020336296619629</v>
      </c>
      <c r="AH7" s="82">
        <v>10.493198409958447</v>
      </c>
      <c r="AI7" s="82">
        <v>9.0718114384582211</v>
      </c>
      <c r="AJ7" s="82">
        <v>10.407096218592674</v>
      </c>
      <c r="AK7" s="82">
        <v>8.98087373442063</v>
      </c>
      <c r="AL7" s="82">
        <v>9.8621642514989283</v>
      </c>
      <c r="AM7" s="44">
        <v>10.060082140493584</v>
      </c>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row>
    <row r="8" spans="1:131">
      <c r="A8" s="23" t="s">
        <v>807</v>
      </c>
      <c r="B8" s="23"/>
      <c r="C8" s="82">
        <v>650.2033065530884</v>
      </c>
      <c r="D8" s="82">
        <v>562.77379746838631</v>
      </c>
      <c r="E8" s="82">
        <v>112.55475949367727</v>
      </c>
      <c r="F8" s="82">
        <v>675.32855696206354</v>
      </c>
      <c r="G8" s="82">
        <v>860.67636406235454</v>
      </c>
      <c r="H8" s="82">
        <v>368.58046872849525</v>
      </c>
      <c r="I8" s="82">
        <v>9098.5051896297173</v>
      </c>
      <c r="J8" s="82">
        <v>45.190242306944832</v>
      </c>
      <c r="K8" s="82">
        <v>93.885351983534818</v>
      </c>
      <c r="L8" s="260">
        <v>0.46184121584113119</v>
      </c>
      <c r="M8" s="82">
        <v>5.2093050594390062</v>
      </c>
      <c r="N8" s="82">
        <v>0.10988863353135776</v>
      </c>
      <c r="O8" s="82">
        <v>39.606582323984426</v>
      </c>
      <c r="P8" s="82">
        <v>36.565229707900272</v>
      </c>
      <c r="Q8" s="82">
        <v>41.922047889964901</v>
      </c>
      <c r="R8" s="82">
        <v>38.803125949911639</v>
      </c>
      <c r="S8" s="82">
        <v>39.316237018920006</v>
      </c>
      <c r="T8" s="82">
        <v>39.324799898212554</v>
      </c>
      <c r="U8" s="82">
        <v>38.490705874530569</v>
      </c>
      <c r="V8" s="82">
        <v>41.135585749781029</v>
      </c>
      <c r="W8" s="82">
        <v>36.597959943244931</v>
      </c>
      <c r="X8" s="82">
        <v>40.938926583968644</v>
      </c>
      <c r="Y8" s="82">
        <v>36.907404646490285</v>
      </c>
      <c r="Z8" s="82">
        <v>38.710967029264893</v>
      </c>
      <c r="AA8" s="82"/>
      <c r="AB8" s="82">
        <v>15.765794124596432</v>
      </c>
      <c r="AC8" s="82">
        <v>13.976023894522008</v>
      </c>
      <c r="AD8" s="82">
        <v>14.164775687401654</v>
      </c>
      <c r="AE8" s="82">
        <v>15.221184423658707</v>
      </c>
      <c r="AF8" s="82">
        <v>15.411536402640495</v>
      </c>
      <c r="AG8" s="82">
        <v>14.543622772393888</v>
      </c>
      <c r="AH8" s="82">
        <v>16.355224436516714</v>
      </c>
      <c r="AI8" s="82">
        <v>14.752473106085295</v>
      </c>
      <c r="AJ8" s="82">
        <v>16.195284352289821</v>
      </c>
      <c r="AK8" s="82">
        <v>14.539461057238549</v>
      </c>
      <c r="AL8" s="82">
        <v>15.188483313664113</v>
      </c>
      <c r="AM8" s="44">
        <v>15.769870365906616</v>
      </c>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row>
    <row r="9" spans="1:131">
      <c r="A9" s="23" t="s">
        <v>805</v>
      </c>
      <c r="B9" s="23"/>
      <c r="C9" s="82">
        <v>406.37706659568028</v>
      </c>
      <c r="D9" s="82">
        <v>341.07502876871905</v>
      </c>
      <c r="E9" s="82">
        <v>68.21500575374381</v>
      </c>
      <c r="F9" s="82">
        <v>409.29003452246286</v>
      </c>
      <c r="G9" s="82">
        <v>521.62203882566951</v>
      </c>
      <c r="H9" s="82">
        <v>210.21398844797866</v>
      </c>
      <c r="I9" s="82">
        <v>8822.7929111560916</v>
      </c>
      <c r="J9" s="82">
        <v>43.530066463716395</v>
      </c>
      <c r="K9" s="82">
        <v>94.582121360714282</v>
      </c>
      <c r="L9" s="260">
        <v>0.45875229304587145</v>
      </c>
      <c r="M9" s="82">
        <v>2.8929392234457456</v>
      </c>
      <c r="N9" s="82">
        <v>6.8680395957098614E-2</v>
      </c>
      <c r="O9" s="82">
        <v>24.754113952490272</v>
      </c>
      <c r="P9" s="82">
        <v>22.85326856743767</v>
      </c>
      <c r="Q9" s="82">
        <v>26.201279931228065</v>
      </c>
      <c r="R9" s="82">
        <v>24.251953718694779</v>
      </c>
      <c r="S9" s="82">
        <v>24.572648136825009</v>
      </c>
      <c r="T9" s="82">
        <v>24.577999936382849</v>
      </c>
      <c r="U9" s="82">
        <v>24.056691171581608</v>
      </c>
      <c r="V9" s="82">
        <v>25.709741093613147</v>
      </c>
      <c r="W9" s="82">
        <v>22.873724964528083</v>
      </c>
      <c r="X9" s="82">
        <v>25.586829114980404</v>
      </c>
      <c r="Y9" s="82">
        <v>23.067127904056431</v>
      </c>
      <c r="Z9" s="82">
        <v>24.19435439329056</v>
      </c>
      <c r="AA9" s="82"/>
      <c r="AB9" s="82">
        <v>9.8536213278727711</v>
      </c>
      <c r="AC9" s="82">
        <v>8.735014934076256</v>
      </c>
      <c r="AD9" s="82">
        <v>8.8529848046260344</v>
      </c>
      <c r="AE9" s="82">
        <v>9.5132402647866936</v>
      </c>
      <c r="AF9" s="82">
        <v>9.6322102516503101</v>
      </c>
      <c r="AG9" s="82">
        <v>9.0897642327461821</v>
      </c>
      <c r="AH9" s="82">
        <v>10.222015272822947</v>
      </c>
      <c r="AI9" s="82">
        <v>9.2202956913033098</v>
      </c>
      <c r="AJ9" s="82">
        <v>10.12205272018114</v>
      </c>
      <c r="AK9" s="82">
        <v>9.0871631607740948</v>
      </c>
      <c r="AL9" s="82">
        <v>9.4928020710400727</v>
      </c>
      <c r="AM9" s="44">
        <v>9.8561689786916364</v>
      </c>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row>
    <row r="10" spans="1:131">
      <c r="A10" s="23" t="s">
        <v>806</v>
      </c>
      <c r="B10" s="23"/>
      <c r="C10" s="82">
        <v>406.37706659568028</v>
      </c>
      <c r="D10" s="82">
        <v>341.07502876871905</v>
      </c>
      <c r="E10" s="82">
        <v>68.21500575374381</v>
      </c>
      <c r="F10" s="82">
        <v>409.29003452246286</v>
      </c>
      <c r="G10" s="82">
        <v>521.62203882566951</v>
      </c>
      <c r="H10" s="82">
        <v>210.21398844797866</v>
      </c>
      <c r="I10" s="82">
        <v>8822.7929111560916</v>
      </c>
      <c r="J10" s="82">
        <v>43.530066463716395</v>
      </c>
      <c r="K10" s="82">
        <v>94.582121360714282</v>
      </c>
      <c r="L10" s="260">
        <v>0.45875229304587145</v>
      </c>
      <c r="M10" s="82">
        <v>2.8929392234457456</v>
      </c>
      <c r="N10" s="82">
        <v>6.8680395957098614E-2</v>
      </c>
      <c r="O10" s="82">
        <v>24.754113952490272</v>
      </c>
      <c r="P10" s="82">
        <v>22.85326856743767</v>
      </c>
      <c r="Q10" s="82">
        <v>26.201279931228065</v>
      </c>
      <c r="R10" s="82">
        <v>24.251953718694779</v>
      </c>
      <c r="S10" s="82">
        <v>24.572648136825009</v>
      </c>
      <c r="T10" s="82">
        <v>24.577999936382849</v>
      </c>
      <c r="U10" s="82">
        <v>24.056691171581608</v>
      </c>
      <c r="V10" s="82">
        <v>25.709741093613147</v>
      </c>
      <c r="W10" s="82">
        <v>22.873724964528083</v>
      </c>
      <c r="X10" s="82">
        <v>25.586829114980404</v>
      </c>
      <c r="Y10" s="82">
        <v>23.067127904056431</v>
      </c>
      <c r="Z10" s="82">
        <v>24.19435439329056</v>
      </c>
      <c r="AA10" s="82"/>
      <c r="AB10" s="82">
        <v>9.8536213278727711</v>
      </c>
      <c r="AC10" s="82">
        <v>8.735014934076256</v>
      </c>
      <c r="AD10" s="82">
        <v>8.8529848046260344</v>
      </c>
      <c r="AE10" s="82">
        <v>9.5132402647866936</v>
      </c>
      <c r="AF10" s="82">
        <v>9.6322102516503101</v>
      </c>
      <c r="AG10" s="82">
        <v>9.0897642327461821</v>
      </c>
      <c r="AH10" s="82">
        <v>10.222015272822947</v>
      </c>
      <c r="AI10" s="82">
        <v>9.2202956913033098</v>
      </c>
      <c r="AJ10" s="82">
        <v>10.12205272018114</v>
      </c>
      <c r="AK10" s="82">
        <v>9.0871631607740948</v>
      </c>
      <c r="AL10" s="82">
        <v>9.4928020710400727</v>
      </c>
      <c r="AM10" s="44">
        <v>9.8561689786916364</v>
      </c>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row>
    <row r="11" spans="1:131">
      <c r="A11" s="23" t="s">
        <v>808</v>
      </c>
      <c r="B11" s="23"/>
      <c r="C11" s="82">
        <v>641.44520348237063</v>
      </c>
      <c r="D11" s="82">
        <v>562.77379746838631</v>
      </c>
      <c r="E11" s="82">
        <v>112.55475949367727</v>
      </c>
      <c r="F11" s="82">
        <v>675.32855696206354</v>
      </c>
      <c r="G11" s="82">
        <v>860.67636406235454</v>
      </c>
      <c r="H11" s="82">
        <v>362.89203274438682</v>
      </c>
      <c r="I11" s="82">
        <v>9222.7334881774786</v>
      </c>
      <c r="J11" s="82">
        <v>45.938271453256831</v>
      </c>
      <c r="K11" s="82">
        <v>95.298249753498794</v>
      </c>
      <c r="L11" s="260">
        <v>0.45562031088744032</v>
      </c>
      <c r="M11" s="82">
        <v>5.1261024855705859</v>
      </c>
      <c r="N11" s="82">
        <v>0.10840845653276636</v>
      </c>
      <c r="O11" s="82">
        <v>39.073089912032195</v>
      </c>
      <c r="P11" s="82">
        <v>36.072703682026983</v>
      </c>
      <c r="Q11" s="82">
        <v>41.357366639261507</v>
      </c>
      <c r="R11" s="82">
        <v>38.280455927919647</v>
      </c>
      <c r="S11" s="82">
        <v>38.786655497734131</v>
      </c>
      <c r="T11" s="82">
        <v>38.795103036826667</v>
      </c>
      <c r="U11" s="82">
        <v>37.972244085861867</v>
      </c>
      <c r="V11" s="82">
        <v>40.581497980248109</v>
      </c>
      <c r="W11" s="82">
        <v>36.104993047920829</v>
      </c>
      <c r="X11" s="82">
        <v>40.387487772425672</v>
      </c>
      <c r="Y11" s="82">
        <v>36.410269595485651</v>
      </c>
      <c r="Z11" s="82">
        <v>38.189538368732883</v>
      </c>
      <c r="AA11" s="82"/>
      <c r="AB11" s="82">
        <v>15.553432162509642</v>
      </c>
      <c r="AC11" s="82">
        <v>13.787769764539291</v>
      </c>
      <c r="AD11" s="82">
        <v>13.973979110094906</v>
      </c>
      <c r="AE11" s="82">
        <v>15.016158240775212</v>
      </c>
      <c r="AF11" s="82">
        <v>15.203946218259567</v>
      </c>
      <c r="AG11" s="82">
        <v>14.347723203784321</v>
      </c>
      <c r="AH11" s="82">
        <v>16.134922970934976</v>
      </c>
      <c r="AI11" s="82">
        <v>14.553760366994451</v>
      </c>
      <c r="AJ11" s="82">
        <v>15.977137246319428</v>
      </c>
      <c r="AK11" s="82">
        <v>14.34361754606504</v>
      </c>
      <c r="AL11" s="82">
        <v>14.983897607919035</v>
      </c>
      <c r="AM11" s="44">
        <v>15.557453497698656</v>
      </c>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row>
    <row r="12" spans="1:131">
      <c r="A12" s="23" t="s">
        <v>809</v>
      </c>
      <c r="B12" s="23"/>
      <c r="C12" s="82">
        <v>609.63554976525836</v>
      </c>
      <c r="D12" s="82">
        <v>562.77379746838631</v>
      </c>
      <c r="E12" s="82">
        <v>112.55475949367727</v>
      </c>
      <c r="F12" s="82">
        <v>675.32855696206354</v>
      </c>
      <c r="G12" s="82">
        <v>860.67636406235454</v>
      </c>
      <c r="H12" s="82">
        <v>336.56584988720664</v>
      </c>
      <c r="I12" s="82">
        <v>9703.9586376903389</v>
      </c>
      <c r="J12" s="82">
        <v>49.395048943430304</v>
      </c>
      <c r="K12" s="82">
        <v>101.56667884867358</v>
      </c>
      <c r="L12" s="260">
        <v>0.42805357935759636</v>
      </c>
      <c r="M12" s="82">
        <v>4.8239186713522555</v>
      </c>
      <c r="N12" s="82">
        <v>9.7028806217935581E-2</v>
      </c>
      <c r="O12" s="82">
        <v>37.830395177007958</v>
      </c>
      <c r="P12" s="82">
        <v>35.019716800159671</v>
      </c>
      <c r="Q12" s="82">
        <v>40.363792015452027</v>
      </c>
      <c r="R12" s="82">
        <v>36.617782686875962</v>
      </c>
      <c r="S12" s="82">
        <v>37.488644465013493</v>
      </c>
      <c r="T12" s="82">
        <v>37.419689872478791</v>
      </c>
      <c r="U12" s="82">
        <v>36.290956709368523</v>
      </c>
      <c r="V12" s="82">
        <v>39.250171242675798</v>
      </c>
      <c r="W12" s="82">
        <v>34.781066910491589</v>
      </c>
      <c r="X12" s="82">
        <v>39.268901187121244</v>
      </c>
      <c r="Y12" s="82">
        <v>35.588867734657143</v>
      </c>
      <c r="Z12" s="82">
        <v>36.840799640753858</v>
      </c>
      <c r="AA12" s="82"/>
      <c r="AB12" s="82">
        <v>14.379616081127368</v>
      </c>
      <c r="AC12" s="82">
        <v>12.659737274507194</v>
      </c>
      <c r="AD12" s="82">
        <v>12.257777786937391</v>
      </c>
      <c r="AE12" s="82">
        <v>13.557531454285888</v>
      </c>
      <c r="AF12" s="82">
        <v>13.836364053795586</v>
      </c>
      <c r="AG12" s="82">
        <v>12.633011109103897</v>
      </c>
      <c r="AH12" s="82">
        <v>14.891057212066514</v>
      </c>
      <c r="AI12" s="82">
        <v>12.873945375792788</v>
      </c>
      <c r="AJ12" s="82">
        <v>14.768868284761449</v>
      </c>
      <c r="AK12" s="82">
        <v>12.744894299023613</v>
      </c>
      <c r="AL12" s="82">
        <v>13.995547054985042</v>
      </c>
      <c r="AM12" s="44">
        <v>14.276415336815473</v>
      </c>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row>
    <row r="13" spans="1:131">
      <c r="A13" s="23" t="s">
        <v>812</v>
      </c>
      <c r="B13" s="23"/>
      <c r="C13" s="82">
        <v>601.42388592626207</v>
      </c>
      <c r="D13" s="82">
        <v>562.77379746838631</v>
      </c>
      <c r="E13" s="82">
        <v>112.55475949367727</v>
      </c>
      <c r="F13" s="82">
        <v>675.32855696206354</v>
      </c>
      <c r="G13" s="82">
        <v>860.67636406235454</v>
      </c>
      <c r="H13" s="82">
        <v>331.2822911859397</v>
      </c>
      <c r="I13" s="82">
        <v>9836.4536185265461</v>
      </c>
      <c r="J13" s="82">
        <v>50.192855148329976</v>
      </c>
      <c r="K13" s="82">
        <v>103.07682105608265</v>
      </c>
      <c r="L13" s="260">
        <v>0.42228778682775253</v>
      </c>
      <c r="M13" s="82">
        <v>4.7459071718611456</v>
      </c>
      <c r="N13" s="82">
        <v>9.5721848413936786E-2</v>
      </c>
      <c r="O13" s="82">
        <v>37.320827635860482</v>
      </c>
      <c r="P13" s="82">
        <v>34.548008511149149</v>
      </c>
      <c r="Q13" s="82">
        <v>39.820100146718843</v>
      </c>
      <c r="R13" s="82">
        <v>36.124548783325181</v>
      </c>
      <c r="S13" s="82">
        <v>36.9836802347535</v>
      </c>
      <c r="T13" s="82">
        <v>36.915654446213694</v>
      </c>
      <c r="U13" s="82">
        <v>35.802125083641229</v>
      </c>
      <c r="V13" s="82">
        <v>38.721479613731262</v>
      </c>
      <c r="W13" s="82">
        <v>34.312573185772663</v>
      </c>
      <c r="X13" s="82">
        <v>38.73995726972737</v>
      </c>
      <c r="Y13" s="82">
        <v>35.109493101140394</v>
      </c>
      <c r="Z13" s="82">
        <v>36.34456174529948</v>
      </c>
      <c r="AA13" s="82"/>
      <c r="AB13" s="82">
        <v>14.185925648478698</v>
      </c>
      <c r="AC13" s="82">
        <v>12.489213251050403</v>
      </c>
      <c r="AD13" s="82">
        <v>12.092668074030714</v>
      </c>
      <c r="AE13" s="82">
        <v>13.374914330281092</v>
      </c>
      <c r="AF13" s="82">
        <v>13.649991112769607</v>
      </c>
      <c r="AG13" s="82">
        <v>12.462847081526746</v>
      </c>
      <c r="AH13" s="82">
        <v>14.690477773941826</v>
      </c>
      <c r="AI13" s="82">
        <v>12.700536013841509</v>
      </c>
      <c r="AJ13" s="82">
        <v>14.569934706029743</v>
      </c>
      <c r="AK13" s="82">
        <v>12.573223228188882</v>
      </c>
      <c r="AL13" s="82">
        <v>13.8070299520985</v>
      </c>
      <c r="AM13" s="44">
        <v>14.084114996691017</v>
      </c>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row>
    <row r="14" spans="1:131">
      <c r="A14" s="23" t="s">
        <v>813</v>
      </c>
      <c r="B14" s="23"/>
      <c r="C14" s="82">
        <v>568.92789323395243</v>
      </c>
      <c r="D14" s="82">
        <v>562.77379746838631</v>
      </c>
      <c r="E14" s="82">
        <v>112.55475949367727</v>
      </c>
      <c r="F14" s="82">
        <v>675.32855696206354</v>
      </c>
      <c r="G14" s="82">
        <v>860.67636406235454</v>
      </c>
      <c r="H14" s="82">
        <v>315.79164196832346</v>
      </c>
      <c r="I14" s="82">
        <v>10398.291645291105</v>
      </c>
      <c r="J14" s="82">
        <v>53.016785567878898</v>
      </c>
      <c r="K14" s="82">
        <v>108.66833948398174</v>
      </c>
      <c r="L14" s="260">
        <v>0.40411106386099033</v>
      </c>
      <c r="M14" s="82">
        <v>4.4371831141079197</v>
      </c>
      <c r="N14" s="82">
        <v>9.6152554339938065E-2</v>
      </c>
      <c r="O14" s="82">
        <v>34.655759533486382</v>
      </c>
      <c r="P14" s="82">
        <v>31.994575994412742</v>
      </c>
      <c r="Q14" s="82">
        <v>36.681791903719294</v>
      </c>
      <c r="R14" s="82">
        <v>33.95273520617269</v>
      </c>
      <c r="S14" s="82">
        <v>34.401707391555014</v>
      </c>
      <c r="T14" s="82">
        <v>34.409199910935989</v>
      </c>
      <c r="U14" s="82">
        <v>33.679367640214252</v>
      </c>
      <c r="V14" s="82">
        <v>35.993637531058411</v>
      </c>
      <c r="W14" s="82">
        <v>32.023214950339316</v>
      </c>
      <c r="X14" s="82">
        <v>35.821560760972567</v>
      </c>
      <c r="Y14" s="82">
        <v>32.293979065679004</v>
      </c>
      <c r="Z14" s="82">
        <v>33.872096150606787</v>
      </c>
      <c r="AA14" s="82"/>
      <c r="AB14" s="82">
        <v>13.795069859021879</v>
      </c>
      <c r="AC14" s="82">
        <v>12.22902090770676</v>
      </c>
      <c r="AD14" s="82">
        <v>12.394178726476449</v>
      </c>
      <c r="AE14" s="82">
        <v>13.318536370701372</v>
      </c>
      <c r="AF14" s="82">
        <v>13.485094352310435</v>
      </c>
      <c r="AG14" s="82">
        <v>12.725669925844654</v>
      </c>
      <c r="AH14" s="82">
        <v>14.310821381952126</v>
      </c>
      <c r="AI14" s="82">
        <v>12.908413967824634</v>
      </c>
      <c r="AJ14" s="82">
        <v>14.170873808253596</v>
      </c>
      <c r="AK14" s="82">
        <v>12.722028425083732</v>
      </c>
      <c r="AL14" s="82">
        <v>13.289922899456101</v>
      </c>
      <c r="AM14" s="44">
        <v>13.798636570168291</v>
      </c>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row>
    <row r="15" spans="1:131">
      <c r="A15" s="23" t="s">
        <v>810</v>
      </c>
      <c r="B15" s="23"/>
      <c r="C15" s="82">
        <v>396.69886797323051</v>
      </c>
      <c r="D15" s="82">
        <v>341.07502876871905</v>
      </c>
      <c r="E15" s="82">
        <v>68.21500575374381</v>
      </c>
      <c r="F15" s="82">
        <v>409.29003452246286</v>
      </c>
      <c r="G15" s="82">
        <v>521.62203882566951</v>
      </c>
      <c r="H15" s="82">
        <v>120.7722140138039</v>
      </c>
      <c r="I15" s="82">
        <v>9038.0411739887259</v>
      </c>
      <c r="J15" s="82">
        <v>43.816777480804781</v>
      </c>
      <c r="K15" s="82">
        <v>113.46068896053225</v>
      </c>
      <c r="L15" s="260">
        <v>0.40070680588477126</v>
      </c>
      <c r="M15" s="82">
        <v>1.2419631941724618</v>
      </c>
      <c r="N15" s="82">
        <v>7.4097355714045021E-2</v>
      </c>
      <c r="O15" s="82">
        <v>28.000490026055655</v>
      </c>
      <c r="P15" s="82">
        <v>26.087845664916056</v>
      </c>
      <c r="Q15" s="82">
        <v>29.66172728984542</v>
      </c>
      <c r="R15" s="82">
        <v>27.727106648970977</v>
      </c>
      <c r="S15" s="82">
        <v>27.633156617674189</v>
      </c>
      <c r="T15" s="82">
        <v>27.910227706837986</v>
      </c>
      <c r="U15" s="82">
        <v>27.354769416431722</v>
      </c>
      <c r="V15" s="82">
        <v>29.201662116468832</v>
      </c>
      <c r="W15" s="82">
        <v>26.18872797974721</v>
      </c>
      <c r="X15" s="82">
        <v>28.769309826106436</v>
      </c>
      <c r="Y15" s="82">
        <v>25.744758014429721</v>
      </c>
      <c r="Z15" s="82">
        <v>27.100381741944194</v>
      </c>
      <c r="AA15" s="82"/>
      <c r="AB15" s="82">
        <v>5.6210652272263628</v>
      </c>
      <c r="AC15" s="82">
        <v>5.0049829142599238</v>
      </c>
      <c r="AD15" s="82">
        <v>5.0381131609889156</v>
      </c>
      <c r="AE15" s="82">
        <v>5.5102494278398186</v>
      </c>
      <c r="AF15" s="82">
        <v>5.4812203427867221</v>
      </c>
      <c r="AG15" s="82">
        <v>5.2584110361046834</v>
      </c>
      <c r="AH15" s="82">
        <v>5.9472501791397931</v>
      </c>
      <c r="AI15" s="82">
        <v>5.2773574098628711</v>
      </c>
      <c r="AJ15" s="82">
        <v>6.0109502575755966</v>
      </c>
      <c r="AK15" s="82">
        <v>5.120946174093759</v>
      </c>
      <c r="AL15" s="82">
        <v>5.3925417233958415</v>
      </c>
      <c r="AM15" s="44">
        <v>5.6556170705277875</v>
      </c>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row>
    <row r="16" spans="1:131">
      <c r="A16" s="23" t="s">
        <v>811</v>
      </c>
      <c r="B16" s="23"/>
      <c r="C16" s="82">
        <v>396.69886797323051</v>
      </c>
      <c r="D16" s="82">
        <v>341.07502876871905</v>
      </c>
      <c r="E16" s="82">
        <v>68.21500575374381</v>
      </c>
      <c r="F16" s="82">
        <v>409.29003452246286</v>
      </c>
      <c r="G16" s="82">
        <v>521.62203882566951</v>
      </c>
      <c r="H16" s="82">
        <v>120.7722140138039</v>
      </c>
      <c r="I16" s="82">
        <v>9038.0411739887259</v>
      </c>
      <c r="J16" s="82">
        <v>43.816777480804781</v>
      </c>
      <c r="K16" s="82">
        <v>113.46068896053225</v>
      </c>
      <c r="L16" s="260">
        <v>0.40070680588477126</v>
      </c>
      <c r="M16" s="82">
        <v>1.2419631941724618</v>
      </c>
      <c r="N16" s="82">
        <v>7.4097355714045021E-2</v>
      </c>
      <c r="O16" s="82">
        <v>28.000490026055655</v>
      </c>
      <c r="P16" s="82">
        <v>26.087845664916056</v>
      </c>
      <c r="Q16" s="82">
        <v>29.66172728984542</v>
      </c>
      <c r="R16" s="82">
        <v>27.727106648970977</v>
      </c>
      <c r="S16" s="82">
        <v>27.633156617674189</v>
      </c>
      <c r="T16" s="82">
        <v>27.910227706837986</v>
      </c>
      <c r="U16" s="82">
        <v>27.354769416431722</v>
      </c>
      <c r="V16" s="82">
        <v>29.201662116468832</v>
      </c>
      <c r="W16" s="82">
        <v>26.18872797974721</v>
      </c>
      <c r="X16" s="82">
        <v>28.769309826106436</v>
      </c>
      <c r="Y16" s="82">
        <v>25.744758014429721</v>
      </c>
      <c r="Z16" s="82">
        <v>27.100381741944194</v>
      </c>
      <c r="AA16" s="82"/>
      <c r="AB16" s="82">
        <v>5.6210652272263628</v>
      </c>
      <c r="AC16" s="82">
        <v>5.0049829142599238</v>
      </c>
      <c r="AD16" s="82">
        <v>5.0381131609889156</v>
      </c>
      <c r="AE16" s="82">
        <v>5.5102494278398186</v>
      </c>
      <c r="AF16" s="82">
        <v>5.4812203427867221</v>
      </c>
      <c r="AG16" s="82">
        <v>5.2584110361046834</v>
      </c>
      <c r="AH16" s="82">
        <v>5.9472501791397931</v>
      </c>
      <c r="AI16" s="82">
        <v>5.2773574098628711</v>
      </c>
      <c r="AJ16" s="82">
        <v>6.0109502575755966</v>
      </c>
      <c r="AK16" s="82">
        <v>5.120946174093759</v>
      </c>
      <c r="AL16" s="82">
        <v>5.3925417233958415</v>
      </c>
      <c r="AM16" s="44">
        <v>5.6556170705277875</v>
      </c>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row>
    <row r="17" spans="1:131">
      <c r="A17" s="23" t="s">
        <v>817</v>
      </c>
      <c r="B17" s="23"/>
      <c r="C17" s="82">
        <v>555.37841516252274</v>
      </c>
      <c r="D17" s="82">
        <v>562.77379746838631</v>
      </c>
      <c r="E17" s="82">
        <v>112.55475949367727</v>
      </c>
      <c r="F17" s="82">
        <v>675.32855696206354</v>
      </c>
      <c r="G17" s="82">
        <v>860.67636406235454</v>
      </c>
      <c r="H17" s="82">
        <v>227.98067525920138</v>
      </c>
      <c r="I17" s="82">
        <v>10651.97709791528</v>
      </c>
      <c r="J17" s="82">
        <v>53.534942548588397</v>
      </c>
      <c r="K17" s="82">
        <v>122.93446691778311</v>
      </c>
      <c r="L17" s="260">
        <v>0.37227918892573514</v>
      </c>
      <c r="M17" s="82">
        <v>2.7494265642667899</v>
      </c>
      <c r="N17" s="82">
        <v>0.10373629799966304</v>
      </c>
      <c r="O17" s="82">
        <v>39.200686036477919</v>
      </c>
      <c r="P17" s="82">
        <v>36.522983930882482</v>
      </c>
      <c r="Q17" s="82">
        <v>41.526418205783585</v>
      </c>
      <c r="R17" s="82">
        <v>38.817949308559371</v>
      </c>
      <c r="S17" s="82">
        <v>38.686419264743861</v>
      </c>
      <c r="T17" s="82">
        <v>39.074318789573184</v>
      </c>
      <c r="U17" s="82">
        <v>38.296677183004412</v>
      </c>
      <c r="V17" s="82">
        <v>40.882326963056364</v>
      </c>
      <c r="W17" s="82">
        <v>36.664219171646096</v>
      </c>
      <c r="X17" s="82">
        <v>40.277033756549017</v>
      </c>
      <c r="Y17" s="82">
        <v>36.042661220201609</v>
      </c>
      <c r="Z17" s="82">
        <v>37.940534438721876</v>
      </c>
      <c r="AA17" s="82"/>
      <c r="AB17" s="82">
        <v>7.8694913181169079</v>
      </c>
      <c r="AC17" s="82">
        <v>7.0069760799638932</v>
      </c>
      <c r="AD17" s="82">
        <v>7.0533584253844825</v>
      </c>
      <c r="AE17" s="82">
        <v>7.7143491989757456</v>
      </c>
      <c r="AF17" s="82">
        <v>7.6737084799014115</v>
      </c>
      <c r="AG17" s="82">
        <v>7.3617754505465571</v>
      </c>
      <c r="AH17" s="82">
        <v>8.3261502507957115</v>
      </c>
      <c r="AI17" s="82">
        <v>7.3883003738080202</v>
      </c>
      <c r="AJ17" s="82">
        <v>8.4153303606058358</v>
      </c>
      <c r="AK17" s="82">
        <v>7.1693246437312625</v>
      </c>
      <c r="AL17" s="82">
        <v>7.5495584127541777</v>
      </c>
      <c r="AM17" s="44">
        <v>7.9178638987389025</v>
      </c>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row>
    <row r="18" spans="1:131">
      <c r="A18" s="23" t="s">
        <v>819</v>
      </c>
      <c r="B18" s="23"/>
      <c r="C18" s="82">
        <v>515.20767908928383</v>
      </c>
      <c r="D18" s="82">
        <v>562.77379746838631</v>
      </c>
      <c r="E18" s="82">
        <v>112.55475949367727</v>
      </c>
      <c r="F18" s="82">
        <v>675.32855696206354</v>
      </c>
      <c r="G18" s="82">
        <v>860.67636406235454</v>
      </c>
      <c r="H18" s="82">
        <v>244.70155790149573</v>
      </c>
      <c r="I18" s="82">
        <v>11482.511614432817</v>
      </c>
      <c r="J18" s="82">
        <v>58.535928899008439</v>
      </c>
      <c r="K18" s="82">
        <v>127.08226803249262</v>
      </c>
      <c r="L18" s="260">
        <v>0.36106434929389308</v>
      </c>
      <c r="M18" s="82">
        <v>3.1204352514259499</v>
      </c>
      <c r="N18" s="82">
        <v>9.6233011349713057E-2</v>
      </c>
      <c r="O18" s="82">
        <v>36.365285218460095</v>
      </c>
      <c r="P18" s="82">
        <v>33.881262344231892</v>
      </c>
      <c r="Q18" s="82">
        <v>38.522796278339179</v>
      </c>
      <c r="R18" s="82">
        <v>36.010231986448126</v>
      </c>
      <c r="S18" s="82">
        <v>35.888215561692277</v>
      </c>
      <c r="T18" s="82">
        <v>36.248058163512994</v>
      </c>
      <c r="U18" s="82">
        <v>35.526663675817041</v>
      </c>
      <c r="V18" s="82">
        <v>37.925292404894414</v>
      </c>
      <c r="W18" s="82">
        <v>34.012281985278157</v>
      </c>
      <c r="X18" s="82">
        <v>37.363780290668821</v>
      </c>
      <c r="Y18" s="82">
        <v>33.435681561422129</v>
      </c>
      <c r="Z18" s="82">
        <v>35.196280874294949</v>
      </c>
      <c r="AA18" s="82"/>
      <c r="AB18" s="82">
        <v>7.3002879602978767</v>
      </c>
      <c r="AC18" s="82">
        <v>6.5001587836932799</v>
      </c>
      <c r="AD18" s="82">
        <v>6.5431862760884716</v>
      </c>
      <c r="AE18" s="82">
        <v>7.1563673307784157</v>
      </c>
      <c r="AF18" s="82">
        <v>7.1186661706699876</v>
      </c>
      <c r="AG18" s="82">
        <v>6.8292953782559991</v>
      </c>
      <c r="AH18" s="82">
        <v>7.723916575342245</v>
      </c>
      <c r="AI18" s="82">
        <v>6.8539017435349967</v>
      </c>
      <c r="AJ18" s="82">
        <v>7.8066462532371927</v>
      </c>
      <c r="AK18" s="82">
        <v>6.6507646129054008</v>
      </c>
      <c r="AL18" s="82">
        <v>7.0034959260089895</v>
      </c>
      <c r="AM18" s="44">
        <v>7.3451617334107988</v>
      </c>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row>
    <row r="19" spans="1:131">
      <c r="A19" s="23" t="s">
        <v>818</v>
      </c>
      <c r="B19" s="23"/>
      <c r="C19" s="82">
        <v>554.88242185915249</v>
      </c>
      <c r="D19" s="82">
        <v>562.77379746838631</v>
      </c>
      <c r="E19" s="82">
        <v>112.55475949367727</v>
      </c>
      <c r="F19" s="82">
        <v>675.32855696206354</v>
      </c>
      <c r="G19" s="82">
        <v>860.67636406235454</v>
      </c>
      <c r="H19" s="82">
        <v>220.10379708895954</v>
      </c>
      <c r="I19" s="82">
        <v>10661.498591298541</v>
      </c>
      <c r="J19" s="82">
        <v>54.60166171467435</v>
      </c>
      <c r="K19" s="82">
        <v>123.1411239052492</v>
      </c>
      <c r="L19" s="260">
        <v>0.36004930101937954</v>
      </c>
      <c r="M19" s="82">
        <v>2.744725482709836</v>
      </c>
      <c r="N19" s="82">
        <v>9.3778777336460839E-2</v>
      </c>
      <c r="O19" s="82">
        <v>33.800191570852888</v>
      </c>
      <c r="P19" s="82">
        <v>31.204706299812276</v>
      </c>
      <c r="Q19" s="82">
        <v>35.776206038994964</v>
      </c>
      <c r="R19" s="82">
        <v>33.114523235717655</v>
      </c>
      <c r="S19" s="82">
        <v>33.552411369759092</v>
      </c>
      <c r="T19" s="82">
        <v>33.559718916724854</v>
      </c>
      <c r="U19" s="82">
        <v>32.847904462300647</v>
      </c>
      <c r="V19" s="82">
        <v>35.105040554834012</v>
      </c>
      <c r="W19" s="82">
        <v>31.23263822829222</v>
      </c>
      <c r="X19" s="82">
        <v>34.937211949370173</v>
      </c>
      <c r="Y19" s="82">
        <v>31.496717824070544</v>
      </c>
      <c r="Z19" s="82">
        <v>33.03587496590881</v>
      </c>
      <c r="AA19" s="82"/>
      <c r="AB19" s="82">
        <v>13.454502519781613</v>
      </c>
      <c r="AC19" s="82">
        <v>11.927115578149655</v>
      </c>
      <c r="AD19" s="82">
        <v>12.088196044686415</v>
      </c>
      <c r="AE19" s="82">
        <v>12.989733505569227</v>
      </c>
      <c r="AF19" s="82">
        <v>13.152179568267728</v>
      </c>
      <c r="AG19" s="82">
        <v>12.411503517773843</v>
      </c>
      <c r="AH19" s="82">
        <v>13.957521368961851</v>
      </c>
      <c r="AI19" s="82">
        <v>12.589736045656748</v>
      </c>
      <c r="AJ19" s="82">
        <v>13.821028766734633</v>
      </c>
      <c r="AK19" s="82">
        <v>12.407951916972666</v>
      </c>
      <c r="AL19" s="82">
        <v>12.96182643261465</v>
      </c>
      <c r="AM19" s="44">
        <v>13.457981177345303</v>
      </c>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row>
    <row r="20" spans="1:131">
      <c r="A20" s="23" t="s">
        <v>820</v>
      </c>
      <c r="B20" s="23"/>
      <c r="C20" s="82">
        <v>327.37195268305783</v>
      </c>
      <c r="D20" s="82">
        <v>341.07502876871905</v>
      </c>
      <c r="E20" s="82">
        <v>68.21500575374381</v>
      </c>
      <c r="F20" s="82">
        <v>409.29003452246286</v>
      </c>
      <c r="G20" s="82">
        <v>521.62203882566951</v>
      </c>
      <c r="H20" s="82">
        <v>85.555391817717634</v>
      </c>
      <c r="I20" s="82">
        <v>10952.009397970412</v>
      </c>
      <c r="J20" s="82">
        <v>53.773211315473006</v>
      </c>
      <c r="K20" s="82">
        <v>136.57708145630471</v>
      </c>
      <c r="L20" s="260">
        <v>0.34109402867315947</v>
      </c>
      <c r="M20" s="82">
        <v>0.58335753785006661</v>
      </c>
      <c r="N20" s="82">
        <v>7.0191230486296968E-2</v>
      </c>
      <c r="O20" s="82">
        <v>21.794982775620316</v>
      </c>
      <c r="P20" s="82">
        <v>20.393373146057638</v>
      </c>
      <c r="Q20" s="82">
        <v>23.242482199919959</v>
      </c>
      <c r="R20" s="82">
        <v>20.94532747285832</v>
      </c>
      <c r="S20" s="82">
        <v>21.189150923825718</v>
      </c>
      <c r="T20" s="82">
        <v>19.492909437579421</v>
      </c>
      <c r="U20" s="82">
        <v>17.793676251030231</v>
      </c>
      <c r="V20" s="82">
        <v>19.226372098805648</v>
      </c>
      <c r="W20" s="82">
        <v>19.305670803095659</v>
      </c>
      <c r="X20" s="82">
        <v>23.315826332875467</v>
      </c>
      <c r="Y20" s="82">
        <v>20.62694194438939</v>
      </c>
      <c r="Z20" s="82">
        <v>21.180157611978728</v>
      </c>
      <c r="AA20" s="82"/>
      <c r="AB20" s="82">
        <v>7.1820102693926451</v>
      </c>
      <c r="AC20" s="82">
        <v>6.3553587991120093</v>
      </c>
      <c r="AD20" s="82">
        <v>6.478605971892156</v>
      </c>
      <c r="AE20" s="82">
        <v>6.669747272544889</v>
      </c>
      <c r="AF20" s="82">
        <v>6.5142873751047707</v>
      </c>
      <c r="AG20" s="82">
        <v>5.8440787771952243</v>
      </c>
      <c r="AH20" s="82">
        <v>6.3656334582533276</v>
      </c>
      <c r="AI20" s="82">
        <v>5.7159700609794113</v>
      </c>
      <c r="AJ20" s="82">
        <v>6.9183472215075437</v>
      </c>
      <c r="AK20" s="82">
        <v>6.4906367952994728</v>
      </c>
      <c r="AL20" s="82">
        <v>7.0152311814125783</v>
      </c>
      <c r="AM20" s="44">
        <v>7.3151745023272605</v>
      </c>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row>
    <row r="21" spans="1:131">
      <c r="A21" s="23" t="s">
        <v>821</v>
      </c>
      <c r="B21" s="23"/>
      <c r="C21" s="82">
        <v>327.37195268305783</v>
      </c>
      <c r="D21" s="82">
        <v>341.07502876871905</v>
      </c>
      <c r="E21" s="82">
        <v>68.21500575374381</v>
      </c>
      <c r="F21" s="82">
        <v>409.29003452246286</v>
      </c>
      <c r="G21" s="82">
        <v>521.62203882566951</v>
      </c>
      <c r="H21" s="82">
        <v>85.555391817717634</v>
      </c>
      <c r="I21" s="82">
        <v>10952.009397970412</v>
      </c>
      <c r="J21" s="82">
        <v>53.773211315473006</v>
      </c>
      <c r="K21" s="82">
        <v>136.57708145630471</v>
      </c>
      <c r="L21" s="260">
        <v>0.34109402867315947</v>
      </c>
      <c r="M21" s="82">
        <v>0.58335753785006661</v>
      </c>
      <c r="N21" s="82">
        <v>7.0191230486296968E-2</v>
      </c>
      <c r="O21" s="82">
        <v>21.794982775620316</v>
      </c>
      <c r="P21" s="82">
        <v>20.393373146057638</v>
      </c>
      <c r="Q21" s="82">
        <v>23.242482199919959</v>
      </c>
      <c r="R21" s="82">
        <v>20.94532747285832</v>
      </c>
      <c r="S21" s="82">
        <v>21.189150923825718</v>
      </c>
      <c r="T21" s="82">
        <v>19.492909437579421</v>
      </c>
      <c r="U21" s="82">
        <v>17.793676251030231</v>
      </c>
      <c r="V21" s="82">
        <v>19.226372098805648</v>
      </c>
      <c r="W21" s="82">
        <v>19.305670803095659</v>
      </c>
      <c r="X21" s="82">
        <v>23.315826332875467</v>
      </c>
      <c r="Y21" s="82">
        <v>20.62694194438939</v>
      </c>
      <c r="Z21" s="82">
        <v>21.180157611978728</v>
      </c>
      <c r="AA21" s="82"/>
      <c r="AB21" s="82">
        <v>7.1820102693926451</v>
      </c>
      <c r="AC21" s="82">
        <v>6.3553587991120093</v>
      </c>
      <c r="AD21" s="82">
        <v>6.478605971892156</v>
      </c>
      <c r="AE21" s="82">
        <v>6.669747272544889</v>
      </c>
      <c r="AF21" s="82">
        <v>6.5142873751047707</v>
      </c>
      <c r="AG21" s="82">
        <v>5.8440787771952243</v>
      </c>
      <c r="AH21" s="82">
        <v>6.3656334582533276</v>
      </c>
      <c r="AI21" s="82">
        <v>5.7159700609794113</v>
      </c>
      <c r="AJ21" s="82">
        <v>6.9183472215075437</v>
      </c>
      <c r="AK21" s="82">
        <v>6.4906367952994728</v>
      </c>
      <c r="AL21" s="82">
        <v>7.0152311814125783</v>
      </c>
      <c r="AM21" s="44">
        <v>7.3151745023272605</v>
      </c>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row>
    <row r="22" spans="1:131">
      <c r="A22" s="23" t="s">
        <v>814</v>
      </c>
      <c r="B22" s="23"/>
      <c r="C22" s="82">
        <v>313.54169074269976</v>
      </c>
      <c r="D22" s="82">
        <v>368.550861496327</v>
      </c>
      <c r="E22" s="82">
        <v>73.710172299265409</v>
      </c>
      <c r="F22" s="82">
        <v>442.26103379559243</v>
      </c>
      <c r="G22" s="82">
        <v>563.64211850592767</v>
      </c>
      <c r="H22" s="82">
        <v>136.5302841491611</v>
      </c>
      <c r="I22" s="82">
        <v>12356.272771484993</v>
      </c>
      <c r="J22" s="82">
        <v>64.470397829251382</v>
      </c>
      <c r="K22" s="82">
        <v>138.6537092648413</v>
      </c>
      <c r="L22" s="260">
        <v>0.32540966615588218</v>
      </c>
      <c r="M22" s="82">
        <v>1.7959524373410287</v>
      </c>
      <c r="N22" s="82">
        <v>5.4847180136253365E-2</v>
      </c>
      <c r="O22" s="82">
        <v>20.307173987534394</v>
      </c>
      <c r="P22" s="82">
        <v>18.713509786769187</v>
      </c>
      <c r="Q22" s="82">
        <v>21.138586643229861</v>
      </c>
      <c r="R22" s="82">
        <v>19.301511363768103</v>
      </c>
      <c r="S22" s="82">
        <v>19.297451734601974</v>
      </c>
      <c r="T22" s="82">
        <v>19.315052286856599</v>
      </c>
      <c r="U22" s="82">
        <v>18.939156956927061</v>
      </c>
      <c r="V22" s="82">
        <v>20.294432962933925</v>
      </c>
      <c r="W22" s="82">
        <v>18.319267505782506</v>
      </c>
      <c r="X22" s="82">
        <v>20.45511621351022</v>
      </c>
      <c r="Y22" s="82">
        <v>18.881128778116896</v>
      </c>
      <c r="Z22" s="82">
        <v>19.775189009151145</v>
      </c>
      <c r="AA22" s="82"/>
      <c r="AB22" s="82">
        <v>6.529013166046723</v>
      </c>
      <c r="AC22" s="82">
        <v>5.8258477348964641</v>
      </c>
      <c r="AD22" s="82">
        <v>6.0023921274392391</v>
      </c>
      <c r="AE22" s="82">
        <v>6.6927877492035455</v>
      </c>
      <c r="AF22" s="82">
        <v>6.8254480925144501</v>
      </c>
      <c r="AG22" s="82">
        <v>6.5372822767795702</v>
      </c>
      <c r="AH22" s="82">
        <v>7.1278859994150281</v>
      </c>
      <c r="AI22" s="82">
        <v>6.7157384292555271</v>
      </c>
      <c r="AJ22" s="82">
        <v>7.1273799511363896</v>
      </c>
      <c r="AK22" s="82">
        <v>6.5879419463079341</v>
      </c>
      <c r="AL22" s="82">
        <v>6.280012162260161</v>
      </c>
      <c r="AM22" s="44">
        <v>6.5523838782628196</v>
      </c>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row>
    <row r="23" spans="1:131">
      <c r="A23" s="23" t="s">
        <v>822</v>
      </c>
      <c r="B23" s="23"/>
      <c r="C23" s="82">
        <v>458.32073375628107</v>
      </c>
      <c r="D23" s="82">
        <v>562.77379746838631</v>
      </c>
      <c r="E23" s="82">
        <v>112.55475949367727</v>
      </c>
      <c r="F23" s="82">
        <v>675.32855696206354</v>
      </c>
      <c r="G23" s="82">
        <v>860.67636406235454</v>
      </c>
      <c r="H23" s="82">
        <v>175.85035703008111</v>
      </c>
      <c r="I23" s="82">
        <v>12907.725361893696</v>
      </c>
      <c r="J23" s="82">
        <v>65.549373108108654</v>
      </c>
      <c r="K23" s="82">
        <v>148.51093009038169</v>
      </c>
      <c r="L23" s="260">
        <v>0.31576133336412548</v>
      </c>
      <c r="M23" s="82">
        <v>1.8273786341202327</v>
      </c>
      <c r="N23" s="82">
        <v>9.8267722680815781E-2</v>
      </c>
      <c r="O23" s="82">
        <v>30.512975885868446</v>
      </c>
      <c r="P23" s="82">
        <v>28.550722404480698</v>
      </c>
      <c r="Q23" s="82">
        <v>32.539475079887943</v>
      </c>
      <c r="R23" s="82">
        <v>29.323458462001653</v>
      </c>
      <c r="S23" s="82">
        <v>29.66481129335601</v>
      </c>
      <c r="T23" s="82">
        <v>27.290073212611194</v>
      </c>
      <c r="U23" s="82">
        <v>24.911146751442327</v>
      </c>
      <c r="V23" s="82">
        <v>26.916920938327912</v>
      </c>
      <c r="W23" s="82">
        <v>27.027939124333926</v>
      </c>
      <c r="X23" s="82">
        <v>32.642156866025658</v>
      </c>
      <c r="Y23" s="82">
        <v>28.877718722145151</v>
      </c>
      <c r="Z23" s="82">
        <v>29.652220656770226</v>
      </c>
      <c r="AA23" s="82"/>
      <c r="AB23" s="82">
        <v>10.054814377149704</v>
      </c>
      <c r="AC23" s="82">
        <v>8.8975023187568141</v>
      </c>
      <c r="AD23" s="82">
        <v>9.0700483606490199</v>
      </c>
      <c r="AE23" s="82">
        <v>9.337646181562846</v>
      </c>
      <c r="AF23" s="82">
        <v>9.1200023251466806</v>
      </c>
      <c r="AG23" s="82">
        <v>8.1817102880733152</v>
      </c>
      <c r="AH23" s="82">
        <v>8.9118868415546597</v>
      </c>
      <c r="AI23" s="82">
        <v>8.002358085371176</v>
      </c>
      <c r="AJ23" s="82">
        <v>9.6856861101105629</v>
      </c>
      <c r="AK23" s="82">
        <v>9.086891513419264</v>
      </c>
      <c r="AL23" s="82">
        <v>9.8213236539776112</v>
      </c>
      <c r="AM23" s="44">
        <v>10.241244303258165</v>
      </c>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row>
    <row r="24" spans="1:131">
      <c r="A24" s="23" t="s">
        <v>815</v>
      </c>
      <c r="B24" s="23"/>
      <c r="C24" s="82">
        <v>169.63818955754951</v>
      </c>
      <c r="D24" s="82">
        <v>158.97585527520172</v>
      </c>
      <c r="E24" s="82">
        <v>31.795171055040345</v>
      </c>
      <c r="F24" s="82">
        <v>190.77102633024208</v>
      </c>
      <c r="G24" s="82">
        <v>243.12923186451289</v>
      </c>
      <c r="H24" s="82">
        <v>-11.734701369757943</v>
      </c>
      <c r="I24" s="82">
        <v>9851.2852265850433</v>
      </c>
      <c r="J24" s="82">
        <v>49.38684829473619</v>
      </c>
      <c r="K24" s="82">
        <v>148.9684073168103</v>
      </c>
      <c r="L24" s="260">
        <v>0.30428632357072161</v>
      </c>
      <c r="M24" s="82">
        <v>-0.48504861575358715</v>
      </c>
      <c r="N24" s="82">
        <v>2.9674447179931982E-2</v>
      </c>
      <c r="O24" s="82">
        <v>10.986967066853154</v>
      </c>
      <c r="P24" s="82">
        <v>10.124733055356602</v>
      </c>
      <c r="Q24" s="82">
        <v>11.436793491381666</v>
      </c>
      <c r="R24" s="82">
        <v>10.442864665678673</v>
      </c>
      <c r="S24" s="82">
        <v>10.440668249181762</v>
      </c>
      <c r="T24" s="82">
        <v>10.450190829137924</v>
      </c>
      <c r="U24" s="82">
        <v>10.246816907534901</v>
      </c>
      <c r="V24" s="82">
        <v>10.980073679434044</v>
      </c>
      <c r="W24" s="82">
        <v>9.9114327231577128</v>
      </c>
      <c r="X24" s="82">
        <v>11.067009536848786</v>
      </c>
      <c r="Y24" s="82">
        <v>10.215421416959597</v>
      </c>
      <c r="Z24" s="82">
        <v>10.699142604367863</v>
      </c>
      <c r="AA24" s="82"/>
      <c r="AB24" s="82">
        <v>3.5324488123477984</v>
      </c>
      <c r="AC24" s="82">
        <v>3.1520090997940033</v>
      </c>
      <c r="AD24" s="82">
        <v>3.2475264488793929</v>
      </c>
      <c r="AE24" s="82">
        <v>3.6210572003310881</v>
      </c>
      <c r="AF24" s="82">
        <v>3.6928315803570362</v>
      </c>
      <c r="AG24" s="82">
        <v>3.5369227212900141</v>
      </c>
      <c r="AH24" s="82">
        <v>3.8564621931111498</v>
      </c>
      <c r="AI24" s="82">
        <v>3.6334744064892561</v>
      </c>
      <c r="AJ24" s="82">
        <v>3.8561884014070431</v>
      </c>
      <c r="AK24" s="82">
        <v>3.564331563163702</v>
      </c>
      <c r="AL24" s="82">
        <v>3.3977296323232569</v>
      </c>
      <c r="AM24" s="44">
        <v>3.545093272163073</v>
      </c>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row>
    <row r="25" spans="1:131">
      <c r="A25" s="23" t="s">
        <v>816</v>
      </c>
      <c r="B25" s="23"/>
      <c r="C25" s="82">
        <v>169.63818955754951</v>
      </c>
      <c r="D25" s="82">
        <v>158.97585527520172</v>
      </c>
      <c r="E25" s="82">
        <v>31.795171055040345</v>
      </c>
      <c r="F25" s="82">
        <v>190.77102633024208</v>
      </c>
      <c r="G25" s="82">
        <v>243.12923186451289</v>
      </c>
      <c r="H25" s="82">
        <v>-11.734701369757943</v>
      </c>
      <c r="I25" s="82">
        <v>9851.2852265850433</v>
      </c>
      <c r="J25" s="82">
        <v>49.38684829473619</v>
      </c>
      <c r="K25" s="82">
        <v>148.9684073168103</v>
      </c>
      <c r="L25" s="260">
        <v>0.30428632357072161</v>
      </c>
      <c r="M25" s="82">
        <v>-0.48504861575358715</v>
      </c>
      <c r="N25" s="82">
        <v>2.9674447179931982E-2</v>
      </c>
      <c r="O25" s="82">
        <v>10.986967066853154</v>
      </c>
      <c r="P25" s="82">
        <v>10.124733055356602</v>
      </c>
      <c r="Q25" s="82">
        <v>11.436793491381666</v>
      </c>
      <c r="R25" s="82">
        <v>10.442864665678673</v>
      </c>
      <c r="S25" s="82">
        <v>10.440668249181762</v>
      </c>
      <c r="T25" s="82">
        <v>10.450190829137924</v>
      </c>
      <c r="U25" s="82">
        <v>10.246816907534901</v>
      </c>
      <c r="V25" s="82">
        <v>10.980073679434044</v>
      </c>
      <c r="W25" s="82">
        <v>9.9114327231577128</v>
      </c>
      <c r="X25" s="82">
        <v>11.067009536848786</v>
      </c>
      <c r="Y25" s="82">
        <v>10.215421416959597</v>
      </c>
      <c r="Z25" s="82">
        <v>10.699142604367863</v>
      </c>
      <c r="AA25" s="82"/>
      <c r="AB25" s="82">
        <v>3.5324488123477984</v>
      </c>
      <c r="AC25" s="82">
        <v>3.1520090997940033</v>
      </c>
      <c r="AD25" s="82">
        <v>3.2475264488793929</v>
      </c>
      <c r="AE25" s="82">
        <v>3.6210572003310881</v>
      </c>
      <c r="AF25" s="82">
        <v>3.6928315803570362</v>
      </c>
      <c r="AG25" s="82">
        <v>3.5369227212900141</v>
      </c>
      <c r="AH25" s="82">
        <v>3.8564621931111498</v>
      </c>
      <c r="AI25" s="82">
        <v>3.6334744064892561</v>
      </c>
      <c r="AJ25" s="82">
        <v>3.8561884014070431</v>
      </c>
      <c r="AK25" s="82">
        <v>3.564331563163702</v>
      </c>
      <c r="AL25" s="82">
        <v>3.3977296323232569</v>
      </c>
      <c r="AM25" s="44">
        <v>3.545093272163073</v>
      </c>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row>
    <row r="26" spans="1:131">
      <c r="A26" s="23" t="s">
        <v>823</v>
      </c>
      <c r="B26" s="23"/>
      <c r="C26" s="82">
        <v>458.40906526738365</v>
      </c>
      <c r="D26" s="82">
        <v>562.77379746838631</v>
      </c>
      <c r="E26" s="82">
        <v>112.55475949367727</v>
      </c>
      <c r="F26" s="82">
        <v>675.32855696206354</v>
      </c>
      <c r="G26" s="82">
        <v>860.67636406235454</v>
      </c>
      <c r="H26" s="82">
        <v>141.64405323073115</v>
      </c>
      <c r="I26" s="82">
        <v>12905.238153475493</v>
      </c>
      <c r="J26" s="82">
        <v>70.23378031954455</v>
      </c>
      <c r="K26" s="82">
        <v>154.24848715046747</v>
      </c>
      <c r="L26" s="260">
        <v>0.2863337637138294</v>
      </c>
      <c r="M26" s="82">
        <v>1.8282131260679937</v>
      </c>
      <c r="N26" s="82">
        <v>6.0344038349983038E-2</v>
      </c>
      <c r="O26" s="82">
        <v>32.259349717433793</v>
      </c>
      <c r="P26" s="82">
        <v>30.638018034045398</v>
      </c>
      <c r="Q26" s="82">
        <v>35.214654116364649</v>
      </c>
      <c r="R26" s="82">
        <v>32.28716456353898</v>
      </c>
      <c r="S26" s="82">
        <v>32.566805114019409</v>
      </c>
      <c r="T26" s="82">
        <v>28.301306943713659</v>
      </c>
      <c r="U26" s="82">
        <v>22.449219546828921</v>
      </c>
      <c r="V26" s="82">
        <v>26.751852051062514</v>
      </c>
      <c r="W26" s="82">
        <v>30.548729079110288</v>
      </c>
      <c r="X26" s="82">
        <v>34.652254366670832</v>
      </c>
      <c r="Y26" s="82">
        <v>30.62077221667435</v>
      </c>
      <c r="Z26" s="82">
        <v>29.935539635992765</v>
      </c>
      <c r="AA26" s="82"/>
      <c r="AB26" s="82">
        <v>7.9482716551695081</v>
      </c>
      <c r="AC26" s="82">
        <v>7.1859335965146975</v>
      </c>
      <c r="AD26" s="82">
        <v>7.3589829053516258</v>
      </c>
      <c r="AE26" s="82">
        <v>8.0945719458812722</v>
      </c>
      <c r="AF26" s="82">
        <v>8.20169830768263</v>
      </c>
      <c r="AG26" s="82">
        <v>7.1534961798701122</v>
      </c>
      <c r="AH26" s="82">
        <v>6.832344170616687</v>
      </c>
      <c r="AI26" s="82">
        <v>6.7943059879856813</v>
      </c>
      <c r="AJ26" s="82">
        <v>9.0331098834457215</v>
      </c>
      <c r="AK26" s="82">
        <v>7.9736167971712053</v>
      </c>
      <c r="AL26" s="82">
        <v>7.8528944343259743</v>
      </c>
      <c r="AM26" s="44">
        <v>7.7541740179129883</v>
      </c>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row>
    <row r="27" spans="1:131">
      <c r="A27" s="23" t="s">
        <v>824</v>
      </c>
      <c r="B27" s="23"/>
      <c r="C27" s="82">
        <v>292.65905984338713</v>
      </c>
      <c r="D27" s="82">
        <v>341.07502876871905</v>
      </c>
      <c r="E27" s="82">
        <v>68.21500575374381</v>
      </c>
      <c r="F27" s="82">
        <v>409.29003452246286</v>
      </c>
      <c r="G27" s="82">
        <v>521.62203882566951</v>
      </c>
      <c r="H27" s="82">
        <v>34.209686961678869</v>
      </c>
      <c r="I27" s="82">
        <v>12251.049751664776</v>
      </c>
      <c r="J27" s="82">
        <v>66.294645698413561</v>
      </c>
      <c r="K27" s="82">
        <v>161.38023290471921</v>
      </c>
      <c r="L27" s="260">
        <v>0.27424013334012876</v>
      </c>
      <c r="M27" s="82">
        <v>0.19982057734268066</v>
      </c>
      <c r="N27" s="82">
        <v>3.8525044264467949E-2</v>
      </c>
      <c r="O27" s="82">
        <v>20.595122729425981</v>
      </c>
      <c r="P27" s="82">
        <v>19.560026693796807</v>
      </c>
      <c r="Q27" s="82">
        <v>22.481858120310203</v>
      </c>
      <c r="R27" s="82">
        <v>20.612880377185594</v>
      </c>
      <c r="S27" s="82">
        <v>20.791409439541624</v>
      </c>
      <c r="T27" s="82">
        <v>18.06821572704985</v>
      </c>
      <c r="U27" s="82">
        <v>14.332106375253662</v>
      </c>
      <c r="V27" s="82">
        <v>17.079007514318452</v>
      </c>
      <c r="W27" s="82">
        <v>19.503022538369674</v>
      </c>
      <c r="X27" s="82">
        <v>22.122808977367221</v>
      </c>
      <c r="Y27" s="82">
        <v>19.549016560969047</v>
      </c>
      <c r="Z27" s="82">
        <v>19.11154806823896</v>
      </c>
      <c r="AA27" s="82"/>
      <c r="AB27" s="82">
        <v>5.074362368084822</v>
      </c>
      <c r="AC27" s="82">
        <v>4.5876679363361488</v>
      </c>
      <c r="AD27" s="82">
        <v>4.6981466590926964</v>
      </c>
      <c r="AE27" s="82">
        <v>5.1677638925715712</v>
      </c>
      <c r="AF27" s="82">
        <v>5.2361558653850695</v>
      </c>
      <c r="AG27" s="82">
        <v>4.5669591315191775</v>
      </c>
      <c r="AH27" s="82">
        <v>4.3619281837998072</v>
      </c>
      <c r="AI27" s="82">
        <v>4.3376437190926183</v>
      </c>
      <c r="AJ27" s="82">
        <v>5.766948444636987</v>
      </c>
      <c r="AK27" s="82">
        <v>5.0905432990301716</v>
      </c>
      <c r="AL27" s="82">
        <v>5.0134713214248654</v>
      </c>
      <c r="AM27" s="44">
        <v>4.9504459005861206</v>
      </c>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row>
    <row r="28" spans="1:131">
      <c r="A28" s="23" t="s">
        <v>825</v>
      </c>
      <c r="B28" s="23"/>
      <c r="C28" s="82">
        <v>292.65905984338713</v>
      </c>
      <c r="D28" s="82">
        <v>341.07502876871905</v>
      </c>
      <c r="E28" s="82">
        <v>68.21500575374381</v>
      </c>
      <c r="F28" s="82">
        <v>409.29003452246286</v>
      </c>
      <c r="G28" s="82">
        <v>521.62203882566951</v>
      </c>
      <c r="H28" s="82">
        <v>34.209686961678869</v>
      </c>
      <c r="I28" s="82">
        <v>12251.049751664776</v>
      </c>
      <c r="J28" s="82">
        <v>66.294645698413561</v>
      </c>
      <c r="K28" s="82">
        <v>161.38023290471921</v>
      </c>
      <c r="L28" s="260">
        <v>0.27424013334012876</v>
      </c>
      <c r="M28" s="82">
        <v>0.19982057734268066</v>
      </c>
      <c r="N28" s="82">
        <v>3.8525044264467949E-2</v>
      </c>
      <c r="O28" s="82">
        <v>20.595122729425981</v>
      </c>
      <c r="P28" s="82">
        <v>19.560026693796807</v>
      </c>
      <c r="Q28" s="82">
        <v>22.481858120310203</v>
      </c>
      <c r="R28" s="82">
        <v>20.612880377185594</v>
      </c>
      <c r="S28" s="82">
        <v>20.791409439541624</v>
      </c>
      <c r="T28" s="82">
        <v>18.06821572704985</v>
      </c>
      <c r="U28" s="82">
        <v>14.332106375253662</v>
      </c>
      <c r="V28" s="82">
        <v>17.079007514318452</v>
      </c>
      <c r="W28" s="82">
        <v>19.503022538369674</v>
      </c>
      <c r="X28" s="82">
        <v>22.122808977367221</v>
      </c>
      <c r="Y28" s="82">
        <v>19.549016560969047</v>
      </c>
      <c r="Z28" s="82">
        <v>19.11154806823896</v>
      </c>
      <c r="AA28" s="82"/>
      <c r="AB28" s="82">
        <v>5.074362368084822</v>
      </c>
      <c r="AC28" s="82">
        <v>4.5876679363361488</v>
      </c>
      <c r="AD28" s="82">
        <v>4.6981466590926964</v>
      </c>
      <c r="AE28" s="82">
        <v>5.1677638925715712</v>
      </c>
      <c r="AF28" s="82">
        <v>5.2361558653850695</v>
      </c>
      <c r="AG28" s="82">
        <v>4.5669591315191775</v>
      </c>
      <c r="AH28" s="82">
        <v>4.3619281837998072</v>
      </c>
      <c r="AI28" s="82">
        <v>4.3376437190926183</v>
      </c>
      <c r="AJ28" s="82">
        <v>5.766948444636987</v>
      </c>
      <c r="AK28" s="82">
        <v>5.0905432990301716</v>
      </c>
      <c r="AL28" s="82">
        <v>5.0134713214248654</v>
      </c>
      <c r="AM28" s="44">
        <v>4.9504459005861206</v>
      </c>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row>
    <row r="29" spans="1:131">
      <c r="A29" s="23" t="s">
        <v>827</v>
      </c>
      <c r="B29" s="23"/>
      <c r="C29" s="82">
        <v>409.72268378074193</v>
      </c>
      <c r="D29" s="82">
        <v>562.77379746838631</v>
      </c>
      <c r="E29" s="82">
        <v>112.55475949367727</v>
      </c>
      <c r="F29" s="82">
        <v>675.32855696206354</v>
      </c>
      <c r="G29" s="82">
        <v>860.67636406235454</v>
      </c>
      <c r="H29" s="82">
        <v>107.88035105170658</v>
      </c>
      <c r="I29" s="82">
        <v>14438.737207319198</v>
      </c>
      <c r="J29" s="82">
        <v>79.467602254857837</v>
      </c>
      <c r="K29" s="82">
        <v>174.02667135718542</v>
      </c>
      <c r="L29" s="260">
        <v>0.25513186976266478</v>
      </c>
      <c r="M29" s="82">
        <v>1.3119306726023323</v>
      </c>
      <c r="N29" s="82">
        <v>5.3935061970255119E-2</v>
      </c>
      <c r="O29" s="82">
        <v>28.833171821196366</v>
      </c>
      <c r="P29" s="82">
        <v>27.384037371315522</v>
      </c>
      <c r="Q29" s="82">
        <v>31.474601368434278</v>
      </c>
      <c r="R29" s="82">
        <v>28.858032528059823</v>
      </c>
      <c r="S29" s="82">
        <v>29.107973215358268</v>
      </c>
      <c r="T29" s="82">
        <v>25.295502017869786</v>
      </c>
      <c r="U29" s="82">
        <v>20.064948925355125</v>
      </c>
      <c r="V29" s="82">
        <v>23.910610520045825</v>
      </c>
      <c r="W29" s="82">
        <v>27.304231553717536</v>
      </c>
      <c r="X29" s="82">
        <v>30.971932568314102</v>
      </c>
      <c r="Y29" s="82">
        <v>27.368623185356661</v>
      </c>
      <c r="Z29" s="82">
        <v>26.756167295534539</v>
      </c>
      <c r="AA29" s="82"/>
      <c r="AB29" s="82">
        <v>7.1041073153187497</v>
      </c>
      <c r="AC29" s="82">
        <v>6.4227351108706072</v>
      </c>
      <c r="AD29" s="82">
        <v>6.5774053227297733</v>
      </c>
      <c r="AE29" s="82">
        <v>7.2348694496001977</v>
      </c>
      <c r="AF29" s="82">
        <v>7.330618211539095</v>
      </c>
      <c r="AG29" s="82">
        <v>6.3937427841268475</v>
      </c>
      <c r="AH29" s="82">
        <v>6.1066994573197295</v>
      </c>
      <c r="AI29" s="82">
        <v>6.0727012067296648</v>
      </c>
      <c r="AJ29" s="82">
        <v>8.0737278224917794</v>
      </c>
      <c r="AK29" s="82">
        <v>7.1267606186422388</v>
      </c>
      <c r="AL29" s="82">
        <v>7.0188598499948096</v>
      </c>
      <c r="AM29" s="44">
        <v>6.9306242608205668</v>
      </c>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row>
    <row r="30" spans="1:131">
      <c r="A30" s="23" t="s">
        <v>828</v>
      </c>
      <c r="B30" s="23"/>
      <c r="C30" s="82">
        <v>339.34323729065227</v>
      </c>
      <c r="D30" s="82">
        <v>562.77379746838631</v>
      </c>
      <c r="E30" s="82">
        <v>112.55475949367727</v>
      </c>
      <c r="F30" s="82">
        <v>675.32855696206354</v>
      </c>
      <c r="G30" s="82">
        <v>860.67636406235454</v>
      </c>
      <c r="H30" s="82">
        <v>117.6708905886733</v>
      </c>
      <c r="I30" s="82">
        <v>17433.316798120377</v>
      </c>
      <c r="J30" s="82">
        <v>92.799801055457735</v>
      </c>
      <c r="K30" s="82">
        <v>199.67473031653216</v>
      </c>
      <c r="L30" s="260">
        <v>0.23950124183696389</v>
      </c>
      <c r="M30" s="82">
        <v>1.1271612225701597</v>
      </c>
      <c r="N30" s="82">
        <v>7.2757972048064876E-2</v>
      </c>
      <c r="O30" s="82">
        <v>22.591978180040837</v>
      </c>
      <c r="P30" s="82">
        <v>21.139114716279099</v>
      </c>
      <c r="Q30" s="82">
        <v>24.092409529130006</v>
      </c>
      <c r="R30" s="82">
        <v>21.711252819613996</v>
      </c>
      <c r="S30" s="82">
        <v>21.963992367093677</v>
      </c>
      <c r="T30" s="82">
        <v>20.205722996574949</v>
      </c>
      <c r="U30" s="82">
        <v>18.444352525740616</v>
      </c>
      <c r="V30" s="82">
        <v>19.929438963513959</v>
      </c>
      <c r="W30" s="82">
        <v>20.011637449994499</v>
      </c>
      <c r="X30" s="82">
        <v>24.168435698474738</v>
      </c>
      <c r="Y30" s="82">
        <v>21.381224620644424</v>
      </c>
      <c r="Z30" s="82">
        <v>21.954670189273891</v>
      </c>
      <c r="AA30" s="82"/>
      <c r="AB30" s="82">
        <v>7.4446408591084472</v>
      </c>
      <c r="AC30" s="82">
        <v>6.5877605315878744</v>
      </c>
      <c r="AD30" s="82">
        <v>6.7155145870448667</v>
      </c>
      <c r="AE30" s="82">
        <v>6.913645511859432</v>
      </c>
      <c r="AF30" s="82">
        <v>6.7525007820380711</v>
      </c>
      <c r="AG30" s="82">
        <v>6.0577841045380918</v>
      </c>
      <c r="AH30" s="82">
        <v>6.5984109128025663</v>
      </c>
      <c r="AI30" s="82">
        <v>5.9249907295115163</v>
      </c>
      <c r="AJ30" s="82">
        <v>7.1713362235403775</v>
      </c>
      <c r="AK30" s="82">
        <v>6.7279853516563461</v>
      </c>
      <c r="AL30" s="82">
        <v>7.2717630204185495</v>
      </c>
      <c r="AM30" s="44">
        <v>7.5826746201713799</v>
      </c>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row>
    <row r="31" spans="1:131">
      <c r="A31" s="23" t="s">
        <v>826</v>
      </c>
      <c r="B31" s="23"/>
      <c r="C31" s="82">
        <v>226.18425274339933</v>
      </c>
      <c r="D31" s="82">
        <v>368.550861496327</v>
      </c>
      <c r="E31" s="82">
        <v>73.710172299265409</v>
      </c>
      <c r="F31" s="82">
        <v>442.26103379559243</v>
      </c>
      <c r="G31" s="82">
        <v>563.64211850592767</v>
      </c>
      <c r="H31" s="82">
        <v>25.42215969827069</v>
      </c>
      <c r="I31" s="82">
        <v>17128.542809939052</v>
      </c>
      <c r="J31" s="82">
        <v>93.206178038481752</v>
      </c>
      <c r="K31" s="82">
        <v>213.51189660240865</v>
      </c>
      <c r="L31" s="260">
        <v>0.21639077851307306</v>
      </c>
      <c r="M31" s="82">
        <v>5.2141645399602865E-2</v>
      </c>
      <c r="N31" s="82">
        <v>3.9565929573242641E-2</v>
      </c>
      <c r="O31" s="82">
        <v>14.64928942247087</v>
      </c>
      <c r="P31" s="82">
        <v>13.499644073808803</v>
      </c>
      <c r="Q31" s="82">
        <v>15.249057988508884</v>
      </c>
      <c r="R31" s="82">
        <v>13.92381955423823</v>
      </c>
      <c r="S31" s="82">
        <v>13.920890998909014</v>
      </c>
      <c r="T31" s="82">
        <v>13.933587772183895</v>
      </c>
      <c r="U31" s="82">
        <v>13.662422543379867</v>
      </c>
      <c r="V31" s="82">
        <v>14.64009823924539</v>
      </c>
      <c r="W31" s="82">
        <v>13.215243630876948</v>
      </c>
      <c r="X31" s="82">
        <v>14.756012715798381</v>
      </c>
      <c r="Y31" s="82">
        <v>13.620561889279459</v>
      </c>
      <c r="Z31" s="82">
        <v>14.265523472490482</v>
      </c>
      <c r="AA31" s="82"/>
      <c r="AB31" s="82">
        <v>4.7099317497970636</v>
      </c>
      <c r="AC31" s="82">
        <v>4.2026787997253372</v>
      </c>
      <c r="AD31" s="82">
        <v>4.3300352651725236</v>
      </c>
      <c r="AE31" s="82">
        <v>4.8280762671081172</v>
      </c>
      <c r="AF31" s="82">
        <v>4.9237754404760476</v>
      </c>
      <c r="AG31" s="82">
        <v>4.7158969617200182</v>
      </c>
      <c r="AH31" s="82">
        <v>5.1419495908148658</v>
      </c>
      <c r="AI31" s="82">
        <v>4.8446325419856739</v>
      </c>
      <c r="AJ31" s="82">
        <v>5.1415845352093905</v>
      </c>
      <c r="AK31" s="82">
        <v>4.7524420842182682</v>
      </c>
      <c r="AL31" s="82">
        <v>4.5303061764310089</v>
      </c>
      <c r="AM31" s="44">
        <v>4.7267910295507631</v>
      </c>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row>
    <row r="32" spans="1:131" hidden="1">
      <c r="A32" s="23" t="s">
        <v>829</v>
      </c>
      <c r="B32" s="23"/>
      <c r="C32" s="82">
        <v>0</v>
      </c>
      <c r="D32" s="82">
        <v>0</v>
      </c>
      <c r="E32" s="82">
        <v>0</v>
      </c>
      <c r="F32" s="82">
        <v>0</v>
      </c>
      <c r="G32" s="82">
        <v>0</v>
      </c>
      <c r="H32" s="82">
        <v>-103.0812072725461</v>
      </c>
      <c r="I32" s="82">
        <v>0</v>
      </c>
      <c r="J32" s="82">
        <v>9999</v>
      </c>
      <c r="K32" s="82">
        <v>9999</v>
      </c>
      <c r="L32" s="260">
        <v>0</v>
      </c>
      <c r="M32" s="82">
        <v>-1.7740625908700156</v>
      </c>
      <c r="N32" s="82">
        <v>0</v>
      </c>
      <c r="O32" s="82">
        <v>0</v>
      </c>
      <c r="P32" s="82">
        <v>0</v>
      </c>
      <c r="Q32" s="82">
        <v>0</v>
      </c>
      <c r="R32" s="82">
        <v>0</v>
      </c>
      <c r="S32" s="82">
        <v>0</v>
      </c>
      <c r="T32" s="82">
        <v>0</v>
      </c>
      <c r="U32" s="82">
        <v>0</v>
      </c>
      <c r="V32" s="82">
        <v>0</v>
      </c>
      <c r="W32" s="82">
        <v>0</v>
      </c>
      <c r="X32" s="82">
        <v>0</v>
      </c>
      <c r="Y32" s="82">
        <v>0</v>
      </c>
      <c r="Z32" s="82">
        <v>0</v>
      </c>
      <c r="AA32" s="82"/>
      <c r="AB32" s="82">
        <v>0</v>
      </c>
      <c r="AC32" s="82">
        <v>0</v>
      </c>
      <c r="AD32" s="82">
        <v>0</v>
      </c>
      <c r="AE32" s="82">
        <v>0</v>
      </c>
      <c r="AF32" s="82">
        <v>0</v>
      </c>
      <c r="AG32" s="82">
        <v>0</v>
      </c>
      <c r="AH32" s="82">
        <v>0</v>
      </c>
      <c r="AI32" s="82">
        <v>0</v>
      </c>
      <c r="AJ32" s="82">
        <v>0</v>
      </c>
      <c r="AK32" s="82">
        <v>0</v>
      </c>
      <c r="AL32" s="82">
        <v>0</v>
      </c>
      <c r="AM32" s="44">
        <v>0</v>
      </c>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c r="CU32" s="44"/>
      <c r="CV32" s="44"/>
      <c r="CW32" s="44"/>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row>
    <row r="33" spans="1:131" hidden="1">
      <c r="A33" s="23" t="s">
        <v>830</v>
      </c>
      <c r="B33" s="23"/>
      <c r="C33" s="82">
        <v>0</v>
      </c>
      <c r="D33" s="82">
        <v>0</v>
      </c>
      <c r="E33" s="82">
        <v>0</v>
      </c>
      <c r="F33" s="82">
        <v>0</v>
      </c>
      <c r="G33" s="82">
        <v>0</v>
      </c>
      <c r="H33" s="82">
        <v>-134.31793674907539</v>
      </c>
      <c r="I33" s="82">
        <v>0</v>
      </c>
      <c r="J33" s="82">
        <v>9999</v>
      </c>
      <c r="K33" s="82">
        <v>9999</v>
      </c>
      <c r="L33" s="260">
        <v>0</v>
      </c>
      <c r="M33" s="82">
        <v>-2.3116573153760887</v>
      </c>
      <c r="N33" s="82">
        <v>0</v>
      </c>
      <c r="O33" s="82">
        <v>0</v>
      </c>
      <c r="P33" s="82">
        <v>0</v>
      </c>
      <c r="Q33" s="82">
        <v>0</v>
      </c>
      <c r="R33" s="82">
        <v>0</v>
      </c>
      <c r="S33" s="82">
        <v>0</v>
      </c>
      <c r="T33" s="82">
        <v>0</v>
      </c>
      <c r="U33" s="82">
        <v>0</v>
      </c>
      <c r="V33" s="82">
        <v>0</v>
      </c>
      <c r="W33" s="82">
        <v>0</v>
      </c>
      <c r="X33" s="82">
        <v>0</v>
      </c>
      <c r="Y33" s="82">
        <v>0</v>
      </c>
      <c r="Z33" s="82">
        <v>0</v>
      </c>
      <c r="AA33" s="82"/>
      <c r="AB33" s="82">
        <v>0</v>
      </c>
      <c r="AC33" s="82">
        <v>0</v>
      </c>
      <c r="AD33" s="82">
        <v>0</v>
      </c>
      <c r="AE33" s="82">
        <v>0</v>
      </c>
      <c r="AF33" s="82">
        <v>0</v>
      </c>
      <c r="AG33" s="82">
        <v>0</v>
      </c>
      <c r="AH33" s="82">
        <v>0</v>
      </c>
      <c r="AI33" s="82">
        <v>0</v>
      </c>
      <c r="AJ33" s="82">
        <v>0</v>
      </c>
      <c r="AK33" s="82">
        <v>0</v>
      </c>
      <c r="AL33" s="82">
        <v>0</v>
      </c>
      <c r="AM33" s="44">
        <v>0</v>
      </c>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row>
    <row r="34" spans="1:131" hidden="1">
      <c r="A34" s="23" t="s">
        <v>831</v>
      </c>
      <c r="B34" s="23"/>
      <c r="C34" s="82">
        <v>0</v>
      </c>
      <c r="D34" s="82">
        <v>0</v>
      </c>
      <c r="E34" s="82">
        <v>0</v>
      </c>
      <c r="F34" s="82">
        <v>0</v>
      </c>
      <c r="G34" s="82">
        <v>0</v>
      </c>
      <c r="H34" s="82">
        <v>-121.82324495846363</v>
      </c>
      <c r="I34" s="82">
        <v>0</v>
      </c>
      <c r="J34" s="82">
        <v>9999</v>
      </c>
      <c r="K34" s="82">
        <v>9999</v>
      </c>
      <c r="L34" s="260">
        <v>0</v>
      </c>
      <c r="M34" s="82">
        <v>-2.0966194255736608</v>
      </c>
      <c r="N34" s="82">
        <v>0</v>
      </c>
      <c r="O34" s="82">
        <v>0</v>
      </c>
      <c r="P34" s="82">
        <v>0</v>
      </c>
      <c r="Q34" s="82">
        <v>0</v>
      </c>
      <c r="R34" s="82">
        <v>0</v>
      </c>
      <c r="S34" s="82">
        <v>0</v>
      </c>
      <c r="T34" s="82">
        <v>0</v>
      </c>
      <c r="U34" s="82">
        <v>0</v>
      </c>
      <c r="V34" s="82">
        <v>0</v>
      </c>
      <c r="W34" s="82">
        <v>0</v>
      </c>
      <c r="X34" s="82">
        <v>0</v>
      </c>
      <c r="Y34" s="82">
        <v>0</v>
      </c>
      <c r="Z34" s="82">
        <v>0</v>
      </c>
      <c r="AA34" s="82"/>
      <c r="AB34" s="82">
        <v>0</v>
      </c>
      <c r="AC34" s="82">
        <v>0</v>
      </c>
      <c r="AD34" s="82">
        <v>0</v>
      </c>
      <c r="AE34" s="82">
        <v>0</v>
      </c>
      <c r="AF34" s="82">
        <v>0</v>
      </c>
      <c r="AG34" s="82">
        <v>0</v>
      </c>
      <c r="AH34" s="82">
        <v>0</v>
      </c>
      <c r="AI34" s="82">
        <v>0</v>
      </c>
      <c r="AJ34" s="82">
        <v>0</v>
      </c>
      <c r="AK34" s="82">
        <v>0</v>
      </c>
      <c r="AL34" s="82">
        <v>0</v>
      </c>
      <c r="AM34" s="44">
        <v>0</v>
      </c>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row>
    <row r="35" spans="1:131" hidden="1">
      <c r="A35" s="23" t="s">
        <v>832</v>
      </c>
      <c r="B35" s="23"/>
      <c r="C35" s="82">
        <v>0</v>
      </c>
      <c r="D35" s="82">
        <v>0</v>
      </c>
      <c r="E35" s="82">
        <v>0</v>
      </c>
      <c r="F35" s="82">
        <v>0</v>
      </c>
      <c r="G35" s="82">
        <v>0</v>
      </c>
      <c r="H35" s="82">
        <v>-96.833861377240211</v>
      </c>
      <c r="I35" s="82">
        <v>0</v>
      </c>
      <c r="J35" s="82">
        <v>9999</v>
      </c>
      <c r="K35" s="82">
        <v>9999</v>
      </c>
      <c r="L35" s="260">
        <v>0</v>
      </c>
      <c r="M35" s="82">
        <v>-1.6665436459688066</v>
      </c>
      <c r="N35" s="82">
        <v>0</v>
      </c>
      <c r="O35" s="82">
        <v>0</v>
      </c>
      <c r="P35" s="82">
        <v>0</v>
      </c>
      <c r="Q35" s="82">
        <v>0</v>
      </c>
      <c r="R35" s="82">
        <v>0</v>
      </c>
      <c r="S35" s="82">
        <v>0</v>
      </c>
      <c r="T35" s="82">
        <v>0</v>
      </c>
      <c r="U35" s="82">
        <v>0</v>
      </c>
      <c r="V35" s="82">
        <v>0</v>
      </c>
      <c r="W35" s="82">
        <v>0</v>
      </c>
      <c r="X35" s="82">
        <v>0</v>
      </c>
      <c r="Y35" s="82">
        <v>0</v>
      </c>
      <c r="Z35" s="82">
        <v>0</v>
      </c>
      <c r="AA35" s="82"/>
      <c r="AB35" s="82">
        <v>0</v>
      </c>
      <c r="AC35" s="82">
        <v>0</v>
      </c>
      <c r="AD35" s="82">
        <v>0</v>
      </c>
      <c r="AE35" s="82">
        <v>0</v>
      </c>
      <c r="AF35" s="82">
        <v>0</v>
      </c>
      <c r="AG35" s="82">
        <v>0</v>
      </c>
      <c r="AH35" s="82">
        <v>0</v>
      </c>
      <c r="AI35" s="82">
        <v>0</v>
      </c>
      <c r="AJ35" s="82">
        <v>0</v>
      </c>
      <c r="AK35" s="82">
        <v>0</v>
      </c>
      <c r="AL35" s="82">
        <v>0</v>
      </c>
      <c r="AM35" s="44">
        <v>0</v>
      </c>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row>
    <row r="36" spans="1:131" hidden="1">
      <c r="A36" s="23" t="s">
        <v>833</v>
      </c>
      <c r="B36" s="23"/>
      <c r="C36" s="82">
        <v>0</v>
      </c>
      <c r="D36" s="82">
        <v>0</v>
      </c>
      <c r="E36" s="82">
        <v>0</v>
      </c>
      <c r="F36" s="82">
        <v>0</v>
      </c>
      <c r="G36" s="82">
        <v>0</v>
      </c>
      <c r="H36" s="82">
        <v>-68.866847074153767</v>
      </c>
      <c r="I36" s="82">
        <v>0</v>
      </c>
      <c r="J36" s="82">
        <v>9999</v>
      </c>
      <c r="K36" s="82">
        <v>9999</v>
      </c>
      <c r="L36" s="260">
        <v>0</v>
      </c>
      <c r="M36" s="82">
        <v>-1.1827083817970334</v>
      </c>
      <c r="N36" s="82">
        <v>0</v>
      </c>
      <c r="O36" s="82">
        <v>0</v>
      </c>
      <c r="P36" s="82">
        <v>0</v>
      </c>
      <c r="Q36" s="82">
        <v>0</v>
      </c>
      <c r="R36" s="82">
        <v>0</v>
      </c>
      <c r="S36" s="82">
        <v>0</v>
      </c>
      <c r="T36" s="82">
        <v>0</v>
      </c>
      <c r="U36" s="82">
        <v>0</v>
      </c>
      <c r="V36" s="82">
        <v>0</v>
      </c>
      <c r="W36" s="82">
        <v>0</v>
      </c>
      <c r="X36" s="82">
        <v>0</v>
      </c>
      <c r="Y36" s="82">
        <v>0</v>
      </c>
      <c r="Z36" s="82">
        <v>0</v>
      </c>
      <c r="AA36" s="82"/>
      <c r="AB36" s="82">
        <v>0</v>
      </c>
      <c r="AC36" s="82">
        <v>0</v>
      </c>
      <c r="AD36" s="82">
        <v>0</v>
      </c>
      <c r="AE36" s="82">
        <v>0</v>
      </c>
      <c r="AF36" s="82">
        <v>0</v>
      </c>
      <c r="AG36" s="82">
        <v>0</v>
      </c>
      <c r="AH36" s="82">
        <v>0</v>
      </c>
      <c r="AI36" s="82">
        <v>0</v>
      </c>
      <c r="AJ36" s="82">
        <v>0</v>
      </c>
      <c r="AK36" s="82">
        <v>0</v>
      </c>
      <c r="AL36" s="82">
        <v>0</v>
      </c>
      <c r="AM36" s="44">
        <v>0</v>
      </c>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row>
    <row r="37" spans="1:131" hidden="1">
      <c r="A37" s="23" t="s">
        <v>834</v>
      </c>
      <c r="B37" s="23"/>
      <c r="C37" s="82">
        <v>0</v>
      </c>
      <c r="D37" s="82">
        <v>0</v>
      </c>
      <c r="E37" s="82">
        <v>0</v>
      </c>
      <c r="F37" s="82">
        <v>0</v>
      </c>
      <c r="G37" s="82">
        <v>0</v>
      </c>
      <c r="H37" s="82">
        <v>-122.08213799509083</v>
      </c>
      <c r="I37" s="82">
        <v>0</v>
      </c>
      <c r="J37" s="82">
        <v>9999</v>
      </c>
      <c r="K37" s="82">
        <v>9999</v>
      </c>
      <c r="L37" s="260">
        <v>0</v>
      </c>
      <c r="M37" s="82">
        <v>-2.0966194040947452</v>
      </c>
      <c r="N37" s="82">
        <v>0</v>
      </c>
      <c r="O37" s="82">
        <v>0</v>
      </c>
      <c r="P37" s="82">
        <v>0</v>
      </c>
      <c r="Q37" s="82">
        <v>0</v>
      </c>
      <c r="R37" s="82">
        <v>0</v>
      </c>
      <c r="S37" s="82">
        <v>0</v>
      </c>
      <c r="T37" s="82">
        <v>0</v>
      </c>
      <c r="U37" s="82">
        <v>0</v>
      </c>
      <c r="V37" s="82">
        <v>0</v>
      </c>
      <c r="W37" s="82">
        <v>0</v>
      </c>
      <c r="X37" s="82">
        <v>0</v>
      </c>
      <c r="Y37" s="82">
        <v>0</v>
      </c>
      <c r="Z37" s="82">
        <v>0</v>
      </c>
      <c r="AA37" s="82"/>
      <c r="AB37" s="82">
        <v>0</v>
      </c>
      <c r="AC37" s="82">
        <v>0</v>
      </c>
      <c r="AD37" s="82">
        <v>0</v>
      </c>
      <c r="AE37" s="82">
        <v>0</v>
      </c>
      <c r="AF37" s="82">
        <v>0</v>
      </c>
      <c r="AG37" s="82">
        <v>0</v>
      </c>
      <c r="AH37" s="82">
        <v>0</v>
      </c>
      <c r="AI37" s="82">
        <v>0</v>
      </c>
      <c r="AJ37" s="82">
        <v>0</v>
      </c>
      <c r="AK37" s="82">
        <v>0</v>
      </c>
      <c r="AL37" s="82">
        <v>0</v>
      </c>
      <c r="AM37" s="44">
        <v>0</v>
      </c>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row>
    <row r="38" spans="1:131" hidden="1">
      <c r="A38" s="23" t="s">
        <v>835</v>
      </c>
      <c r="B38" s="23"/>
      <c r="C38" s="82">
        <v>0</v>
      </c>
      <c r="D38" s="82">
        <v>0</v>
      </c>
      <c r="E38" s="82">
        <v>0</v>
      </c>
      <c r="F38" s="82">
        <v>0</v>
      </c>
      <c r="G38" s="82">
        <v>0</v>
      </c>
      <c r="H38" s="82">
        <v>-184.43100647929165</v>
      </c>
      <c r="I38" s="82">
        <v>0</v>
      </c>
      <c r="J38" s="82">
        <v>9999</v>
      </c>
      <c r="K38" s="82">
        <v>9999</v>
      </c>
      <c r="L38" s="260">
        <v>0</v>
      </c>
      <c r="M38" s="82">
        <v>-3.1718088273221654</v>
      </c>
      <c r="N38" s="82">
        <v>0</v>
      </c>
      <c r="O38" s="82">
        <v>0</v>
      </c>
      <c r="P38" s="82">
        <v>0</v>
      </c>
      <c r="Q38" s="82">
        <v>0</v>
      </c>
      <c r="R38" s="82">
        <v>0</v>
      </c>
      <c r="S38" s="82">
        <v>0</v>
      </c>
      <c r="T38" s="82">
        <v>0</v>
      </c>
      <c r="U38" s="82">
        <v>0</v>
      </c>
      <c r="V38" s="82">
        <v>0</v>
      </c>
      <c r="W38" s="82">
        <v>0</v>
      </c>
      <c r="X38" s="82">
        <v>0</v>
      </c>
      <c r="Y38" s="82">
        <v>0</v>
      </c>
      <c r="Z38" s="82">
        <v>0</v>
      </c>
      <c r="AA38" s="82"/>
      <c r="AB38" s="82">
        <v>0</v>
      </c>
      <c r="AC38" s="82">
        <v>0</v>
      </c>
      <c r="AD38" s="82">
        <v>0</v>
      </c>
      <c r="AE38" s="82">
        <v>0</v>
      </c>
      <c r="AF38" s="82">
        <v>0</v>
      </c>
      <c r="AG38" s="82">
        <v>0</v>
      </c>
      <c r="AH38" s="82">
        <v>0</v>
      </c>
      <c r="AI38" s="82">
        <v>0</v>
      </c>
      <c r="AJ38" s="82">
        <v>0</v>
      </c>
      <c r="AK38" s="82">
        <v>0</v>
      </c>
      <c r="AL38" s="82">
        <v>0</v>
      </c>
      <c r="AM38" s="44">
        <v>0</v>
      </c>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row>
    <row r="39" spans="1:131" hidden="1">
      <c r="A39" s="23" t="s">
        <v>836</v>
      </c>
      <c r="B39" s="23"/>
      <c r="C39" s="82">
        <v>0</v>
      </c>
      <c r="D39" s="82">
        <v>0</v>
      </c>
      <c r="E39" s="82">
        <v>0</v>
      </c>
      <c r="F39" s="82">
        <v>0</v>
      </c>
      <c r="G39" s="82">
        <v>0</v>
      </c>
      <c r="H39" s="82">
        <v>-123.28663419234347</v>
      </c>
      <c r="I39" s="82">
        <v>0</v>
      </c>
      <c r="J39" s="82">
        <v>9999</v>
      </c>
      <c r="K39" s="82">
        <v>9999</v>
      </c>
      <c r="L39" s="260">
        <v>0</v>
      </c>
      <c r="M39" s="82">
        <v>-2.1503788519622464</v>
      </c>
      <c r="N39" s="82">
        <v>0</v>
      </c>
      <c r="O39" s="82">
        <v>0</v>
      </c>
      <c r="P39" s="82">
        <v>0</v>
      </c>
      <c r="Q39" s="82">
        <v>0</v>
      </c>
      <c r="R39" s="82">
        <v>0</v>
      </c>
      <c r="S39" s="82">
        <v>0</v>
      </c>
      <c r="T39" s="82">
        <v>0</v>
      </c>
      <c r="U39" s="82">
        <v>0</v>
      </c>
      <c r="V39" s="82">
        <v>0</v>
      </c>
      <c r="W39" s="82">
        <v>0</v>
      </c>
      <c r="X39" s="82">
        <v>0</v>
      </c>
      <c r="Y39" s="82">
        <v>0</v>
      </c>
      <c r="Z39" s="82">
        <v>0</v>
      </c>
      <c r="AA39" s="82"/>
      <c r="AB39" s="82">
        <v>0</v>
      </c>
      <c r="AC39" s="82">
        <v>0</v>
      </c>
      <c r="AD39" s="82">
        <v>0</v>
      </c>
      <c r="AE39" s="82">
        <v>0</v>
      </c>
      <c r="AF39" s="82">
        <v>0</v>
      </c>
      <c r="AG39" s="82">
        <v>0</v>
      </c>
      <c r="AH39" s="82">
        <v>0</v>
      </c>
      <c r="AI39" s="82">
        <v>0</v>
      </c>
      <c r="AJ39" s="82">
        <v>0</v>
      </c>
      <c r="AK39" s="82">
        <v>0</v>
      </c>
      <c r="AL39" s="82">
        <v>0</v>
      </c>
      <c r="AM39" s="44">
        <v>0</v>
      </c>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row>
    <row r="40" spans="1:131" hidden="1">
      <c r="A40" s="23" t="s">
        <v>837</v>
      </c>
      <c r="B40" s="23"/>
      <c r="C40" s="82">
        <v>0</v>
      </c>
      <c r="D40" s="82">
        <v>0</v>
      </c>
      <c r="E40" s="82">
        <v>0</v>
      </c>
      <c r="F40" s="82">
        <v>0</v>
      </c>
      <c r="G40" s="82">
        <v>0</v>
      </c>
      <c r="H40" s="82">
        <v>-214.20361597796301</v>
      </c>
      <c r="I40" s="82">
        <v>0</v>
      </c>
      <c r="J40" s="82">
        <v>9999</v>
      </c>
      <c r="K40" s="82">
        <v>9999</v>
      </c>
      <c r="L40" s="260">
        <v>0</v>
      </c>
      <c r="M40" s="82">
        <v>-3.8706819839999973</v>
      </c>
      <c r="N40" s="82">
        <v>0</v>
      </c>
      <c r="O40" s="82">
        <v>0</v>
      </c>
      <c r="P40" s="82">
        <v>0</v>
      </c>
      <c r="Q40" s="82">
        <v>0</v>
      </c>
      <c r="R40" s="82">
        <v>0</v>
      </c>
      <c r="S40" s="82">
        <v>0</v>
      </c>
      <c r="T40" s="82">
        <v>0</v>
      </c>
      <c r="U40" s="82">
        <v>0</v>
      </c>
      <c r="V40" s="82">
        <v>0</v>
      </c>
      <c r="W40" s="82">
        <v>0</v>
      </c>
      <c r="X40" s="82">
        <v>0</v>
      </c>
      <c r="Y40" s="82">
        <v>0</v>
      </c>
      <c r="Z40" s="82">
        <v>0</v>
      </c>
      <c r="AA40" s="82"/>
      <c r="AB40" s="82">
        <v>0</v>
      </c>
      <c r="AC40" s="82">
        <v>0</v>
      </c>
      <c r="AD40" s="82">
        <v>0</v>
      </c>
      <c r="AE40" s="82">
        <v>0</v>
      </c>
      <c r="AF40" s="82">
        <v>0</v>
      </c>
      <c r="AG40" s="82">
        <v>0</v>
      </c>
      <c r="AH40" s="82">
        <v>0</v>
      </c>
      <c r="AI40" s="82">
        <v>0</v>
      </c>
      <c r="AJ40" s="82">
        <v>0</v>
      </c>
      <c r="AK40" s="82">
        <v>0</v>
      </c>
      <c r="AL40" s="82">
        <v>0</v>
      </c>
      <c r="AM40" s="44">
        <v>0</v>
      </c>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row>
    <row r="41" spans="1:131" hidden="1">
      <c r="A41" s="23" t="s">
        <v>838</v>
      </c>
      <c r="B41" s="23"/>
      <c r="C41" s="82">
        <v>0</v>
      </c>
      <c r="D41" s="82">
        <v>0</v>
      </c>
      <c r="E41" s="82">
        <v>0</v>
      </c>
      <c r="F41" s="82">
        <v>0</v>
      </c>
      <c r="G41" s="82">
        <v>0</v>
      </c>
      <c r="H41" s="82">
        <v>-119.0020088766462</v>
      </c>
      <c r="I41" s="82">
        <v>0</v>
      </c>
      <c r="J41" s="82">
        <v>9999</v>
      </c>
      <c r="K41" s="82">
        <v>9999</v>
      </c>
      <c r="L41" s="260">
        <v>0</v>
      </c>
      <c r="M41" s="82">
        <v>-2.1503788799999999</v>
      </c>
      <c r="N41" s="82">
        <v>0</v>
      </c>
      <c r="O41" s="82">
        <v>0</v>
      </c>
      <c r="P41" s="82">
        <v>0</v>
      </c>
      <c r="Q41" s="82">
        <v>0</v>
      </c>
      <c r="R41" s="82">
        <v>0</v>
      </c>
      <c r="S41" s="82">
        <v>0</v>
      </c>
      <c r="T41" s="82">
        <v>0</v>
      </c>
      <c r="U41" s="82">
        <v>0</v>
      </c>
      <c r="V41" s="82">
        <v>0</v>
      </c>
      <c r="W41" s="82">
        <v>0</v>
      </c>
      <c r="X41" s="82">
        <v>0</v>
      </c>
      <c r="Y41" s="82">
        <v>0</v>
      </c>
      <c r="Z41" s="82">
        <v>0</v>
      </c>
      <c r="AA41" s="82"/>
      <c r="AB41" s="82">
        <v>0</v>
      </c>
      <c r="AC41" s="82">
        <v>0</v>
      </c>
      <c r="AD41" s="82">
        <v>0</v>
      </c>
      <c r="AE41" s="82">
        <v>0</v>
      </c>
      <c r="AF41" s="82">
        <v>0</v>
      </c>
      <c r="AG41" s="82">
        <v>0</v>
      </c>
      <c r="AH41" s="82">
        <v>0</v>
      </c>
      <c r="AI41" s="82">
        <v>0</v>
      </c>
      <c r="AJ41" s="82">
        <v>0</v>
      </c>
      <c r="AK41" s="82">
        <v>0</v>
      </c>
      <c r="AL41" s="82">
        <v>0</v>
      </c>
      <c r="AM41" s="44">
        <v>0</v>
      </c>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row>
    <row r="42" spans="1:131" hidden="1">
      <c r="A42" s="23" t="s">
        <v>839</v>
      </c>
      <c r="B42" s="23"/>
      <c r="C42" s="82">
        <v>0</v>
      </c>
      <c r="D42" s="82">
        <v>0</v>
      </c>
      <c r="E42" s="82">
        <v>0</v>
      </c>
      <c r="F42" s="82">
        <v>0</v>
      </c>
      <c r="G42" s="82">
        <v>0</v>
      </c>
      <c r="H42" s="82">
        <v>-55.686594528194938</v>
      </c>
      <c r="I42" s="82">
        <v>0</v>
      </c>
      <c r="J42" s="82">
        <v>9999</v>
      </c>
      <c r="K42" s="82">
        <v>9999</v>
      </c>
      <c r="L42" s="260">
        <v>0</v>
      </c>
      <c r="M42" s="82">
        <v>-0.96767050140727873</v>
      </c>
      <c r="N42" s="82">
        <v>0</v>
      </c>
      <c r="O42" s="82">
        <v>0</v>
      </c>
      <c r="P42" s="82">
        <v>0</v>
      </c>
      <c r="Q42" s="82">
        <v>0</v>
      </c>
      <c r="R42" s="82">
        <v>0</v>
      </c>
      <c r="S42" s="82">
        <v>0</v>
      </c>
      <c r="T42" s="82">
        <v>0</v>
      </c>
      <c r="U42" s="82">
        <v>0</v>
      </c>
      <c r="V42" s="82">
        <v>0</v>
      </c>
      <c r="W42" s="82">
        <v>0</v>
      </c>
      <c r="X42" s="82">
        <v>0</v>
      </c>
      <c r="Y42" s="82">
        <v>0</v>
      </c>
      <c r="Z42" s="82">
        <v>0</v>
      </c>
      <c r="AA42" s="82"/>
      <c r="AB42" s="82">
        <v>0</v>
      </c>
      <c r="AC42" s="82">
        <v>0</v>
      </c>
      <c r="AD42" s="82">
        <v>0</v>
      </c>
      <c r="AE42" s="82">
        <v>0</v>
      </c>
      <c r="AF42" s="82">
        <v>0</v>
      </c>
      <c r="AG42" s="82">
        <v>0</v>
      </c>
      <c r="AH42" s="82">
        <v>0</v>
      </c>
      <c r="AI42" s="82">
        <v>0</v>
      </c>
      <c r="AJ42" s="82">
        <v>0</v>
      </c>
      <c r="AK42" s="82">
        <v>0</v>
      </c>
      <c r="AL42" s="82">
        <v>0</v>
      </c>
      <c r="AM42" s="44">
        <v>0</v>
      </c>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row>
    <row r="43" spans="1:131" hidden="1">
      <c r="A43" s="23" t="s">
        <v>840</v>
      </c>
      <c r="B43" s="23"/>
      <c r="C43" s="82">
        <v>0</v>
      </c>
      <c r="D43" s="82">
        <v>0</v>
      </c>
      <c r="E43" s="82">
        <v>0</v>
      </c>
      <c r="F43" s="82">
        <v>0</v>
      </c>
      <c r="G43" s="82">
        <v>0</v>
      </c>
      <c r="H43" s="82">
        <v>-134.31793674907539</v>
      </c>
      <c r="I43" s="82">
        <v>0</v>
      </c>
      <c r="J43" s="82">
        <v>9999</v>
      </c>
      <c r="K43" s="82">
        <v>9999</v>
      </c>
      <c r="L43" s="260">
        <v>0</v>
      </c>
      <c r="M43" s="82">
        <v>-2.3116573153760887</v>
      </c>
      <c r="N43" s="82">
        <v>0</v>
      </c>
      <c r="O43" s="82">
        <v>0</v>
      </c>
      <c r="P43" s="82">
        <v>0</v>
      </c>
      <c r="Q43" s="82">
        <v>0</v>
      </c>
      <c r="R43" s="82">
        <v>0</v>
      </c>
      <c r="S43" s="82">
        <v>0</v>
      </c>
      <c r="T43" s="82">
        <v>0</v>
      </c>
      <c r="U43" s="82">
        <v>0</v>
      </c>
      <c r="V43" s="82">
        <v>0</v>
      </c>
      <c r="W43" s="82">
        <v>0</v>
      </c>
      <c r="X43" s="82">
        <v>0</v>
      </c>
      <c r="Y43" s="82">
        <v>0</v>
      </c>
      <c r="Z43" s="82">
        <v>0</v>
      </c>
      <c r="AA43" s="82"/>
      <c r="AB43" s="82">
        <v>0</v>
      </c>
      <c r="AC43" s="82">
        <v>0</v>
      </c>
      <c r="AD43" s="82">
        <v>0</v>
      </c>
      <c r="AE43" s="82">
        <v>0</v>
      </c>
      <c r="AF43" s="82">
        <v>0</v>
      </c>
      <c r="AG43" s="82">
        <v>0</v>
      </c>
      <c r="AH43" s="82">
        <v>0</v>
      </c>
      <c r="AI43" s="82">
        <v>0</v>
      </c>
      <c r="AJ43" s="82">
        <v>0</v>
      </c>
      <c r="AK43" s="82">
        <v>0</v>
      </c>
      <c r="AL43" s="82">
        <v>0</v>
      </c>
      <c r="AM43" s="44">
        <v>0</v>
      </c>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row>
    <row r="44" spans="1:131" hidden="1">
      <c r="A44" s="23" t="s">
        <v>841</v>
      </c>
      <c r="B44" s="23"/>
      <c r="C44" s="82">
        <v>0</v>
      </c>
      <c r="D44" s="82">
        <v>0</v>
      </c>
      <c r="E44" s="82">
        <v>0</v>
      </c>
      <c r="F44" s="82">
        <v>0</v>
      </c>
      <c r="G44" s="82">
        <v>0</v>
      </c>
      <c r="H44" s="82">
        <v>-121.82324495846363</v>
      </c>
      <c r="I44" s="82">
        <v>0</v>
      </c>
      <c r="J44" s="82">
        <v>9999</v>
      </c>
      <c r="K44" s="82">
        <v>9999</v>
      </c>
      <c r="L44" s="260">
        <v>0</v>
      </c>
      <c r="M44" s="82">
        <v>-2.0966194255736608</v>
      </c>
      <c r="N44" s="82">
        <v>0</v>
      </c>
      <c r="O44" s="82">
        <v>0</v>
      </c>
      <c r="P44" s="82">
        <v>0</v>
      </c>
      <c r="Q44" s="82">
        <v>0</v>
      </c>
      <c r="R44" s="82">
        <v>0</v>
      </c>
      <c r="S44" s="82">
        <v>0</v>
      </c>
      <c r="T44" s="82">
        <v>0</v>
      </c>
      <c r="U44" s="82">
        <v>0</v>
      </c>
      <c r="V44" s="82">
        <v>0</v>
      </c>
      <c r="W44" s="82">
        <v>0</v>
      </c>
      <c r="X44" s="82">
        <v>0</v>
      </c>
      <c r="Y44" s="82">
        <v>0</v>
      </c>
      <c r="Z44" s="82">
        <v>0</v>
      </c>
      <c r="AA44" s="82"/>
      <c r="AB44" s="82">
        <v>0</v>
      </c>
      <c r="AC44" s="82">
        <v>0</v>
      </c>
      <c r="AD44" s="82">
        <v>0</v>
      </c>
      <c r="AE44" s="82">
        <v>0</v>
      </c>
      <c r="AF44" s="82">
        <v>0</v>
      </c>
      <c r="AG44" s="82">
        <v>0</v>
      </c>
      <c r="AH44" s="82">
        <v>0</v>
      </c>
      <c r="AI44" s="82">
        <v>0</v>
      </c>
      <c r="AJ44" s="82">
        <v>0</v>
      </c>
      <c r="AK44" s="82">
        <v>0</v>
      </c>
      <c r="AL44" s="82">
        <v>0</v>
      </c>
      <c r="AM44" s="44">
        <v>0</v>
      </c>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row>
    <row r="45" spans="1:131" hidden="1">
      <c r="A45" s="23" t="s">
        <v>842</v>
      </c>
      <c r="B45" s="23"/>
      <c r="C45" s="82">
        <v>0</v>
      </c>
      <c r="D45" s="82">
        <v>0</v>
      </c>
      <c r="E45" s="82">
        <v>0</v>
      </c>
      <c r="F45" s="82">
        <v>0</v>
      </c>
      <c r="G45" s="82">
        <v>0</v>
      </c>
      <c r="H45" s="82">
        <v>-96.833861377240211</v>
      </c>
      <c r="I45" s="82">
        <v>0</v>
      </c>
      <c r="J45" s="82">
        <v>9999</v>
      </c>
      <c r="K45" s="82">
        <v>9999</v>
      </c>
      <c r="L45" s="260">
        <v>0</v>
      </c>
      <c r="M45" s="82">
        <v>-1.6665436459688066</v>
      </c>
      <c r="N45" s="82">
        <v>0</v>
      </c>
      <c r="O45" s="82">
        <v>0</v>
      </c>
      <c r="P45" s="82">
        <v>0</v>
      </c>
      <c r="Q45" s="82">
        <v>0</v>
      </c>
      <c r="R45" s="82">
        <v>0</v>
      </c>
      <c r="S45" s="82">
        <v>0</v>
      </c>
      <c r="T45" s="82">
        <v>0</v>
      </c>
      <c r="U45" s="82">
        <v>0</v>
      </c>
      <c r="V45" s="82">
        <v>0</v>
      </c>
      <c r="W45" s="82">
        <v>0</v>
      </c>
      <c r="X45" s="82">
        <v>0</v>
      </c>
      <c r="Y45" s="82">
        <v>0</v>
      </c>
      <c r="Z45" s="82">
        <v>0</v>
      </c>
      <c r="AA45" s="82"/>
      <c r="AB45" s="82">
        <v>0</v>
      </c>
      <c r="AC45" s="82">
        <v>0</v>
      </c>
      <c r="AD45" s="82">
        <v>0</v>
      </c>
      <c r="AE45" s="82">
        <v>0</v>
      </c>
      <c r="AF45" s="82">
        <v>0</v>
      </c>
      <c r="AG45" s="82">
        <v>0</v>
      </c>
      <c r="AH45" s="82">
        <v>0</v>
      </c>
      <c r="AI45" s="82">
        <v>0</v>
      </c>
      <c r="AJ45" s="82">
        <v>0</v>
      </c>
      <c r="AK45" s="82">
        <v>0</v>
      </c>
      <c r="AL45" s="82">
        <v>0</v>
      </c>
      <c r="AM45" s="44">
        <v>0</v>
      </c>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row>
    <row r="46" spans="1:131" hidden="1">
      <c r="A46" s="23" t="s">
        <v>843</v>
      </c>
      <c r="B46" s="23"/>
      <c r="C46" s="82">
        <v>0</v>
      </c>
      <c r="D46" s="82">
        <v>0</v>
      </c>
      <c r="E46" s="82">
        <v>0</v>
      </c>
      <c r="F46" s="82">
        <v>0</v>
      </c>
      <c r="G46" s="82">
        <v>0</v>
      </c>
      <c r="H46" s="82">
        <v>-149.93630148733976</v>
      </c>
      <c r="I46" s="82">
        <v>0</v>
      </c>
      <c r="J46" s="82">
        <v>9999</v>
      </c>
      <c r="K46" s="82">
        <v>9999</v>
      </c>
      <c r="L46" s="260">
        <v>0</v>
      </c>
      <c r="M46" s="82">
        <v>-2.5804546776291226</v>
      </c>
      <c r="N46" s="82">
        <v>0</v>
      </c>
      <c r="O46" s="82">
        <v>0</v>
      </c>
      <c r="P46" s="82">
        <v>0</v>
      </c>
      <c r="Q46" s="82">
        <v>0</v>
      </c>
      <c r="R46" s="82">
        <v>0</v>
      </c>
      <c r="S46" s="82">
        <v>0</v>
      </c>
      <c r="T46" s="82">
        <v>0</v>
      </c>
      <c r="U46" s="82">
        <v>0</v>
      </c>
      <c r="V46" s="82">
        <v>0</v>
      </c>
      <c r="W46" s="82">
        <v>0</v>
      </c>
      <c r="X46" s="82">
        <v>0</v>
      </c>
      <c r="Y46" s="82">
        <v>0</v>
      </c>
      <c r="Z46" s="82">
        <v>0</v>
      </c>
      <c r="AA46" s="82"/>
      <c r="AB46" s="82">
        <v>0</v>
      </c>
      <c r="AC46" s="82">
        <v>0</v>
      </c>
      <c r="AD46" s="82">
        <v>0</v>
      </c>
      <c r="AE46" s="82">
        <v>0</v>
      </c>
      <c r="AF46" s="82">
        <v>0</v>
      </c>
      <c r="AG46" s="82">
        <v>0</v>
      </c>
      <c r="AH46" s="82">
        <v>0</v>
      </c>
      <c r="AI46" s="82">
        <v>0</v>
      </c>
      <c r="AJ46" s="82">
        <v>0</v>
      </c>
      <c r="AK46" s="82">
        <v>0</v>
      </c>
      <c r="AL46" s="82">
        <v>0</v>
      </c>
      <c r="AM46" s="44">
        <v>0</v>
      </c>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row>
    <row r="47" spans="1:131" hidden="1">
      <c r="A47" s="23" t="s">
        <v>844</v>
      </c>
      <c r="B47" s="23"/>
      <c r="C47" s="82">
        <v>0</v>
      </c>
      <c r="D47" s="82">
        <v>0</v>
      </c>
      <c r="E47" s="82">
        <v>0</v>
      </c>
      <c r="F47" s="82">
        <v>0</v>
      </c>
      <c r="G47" s="82">
        <v>0</v>
      </c>
      <c r="H47" s="82">
        <v>-122.08213799509083</v>
      </c>
      <c r="I47" s="82">
        <v>0</v>
      </c>
      <c r="J47" s="82">
        <v>9999</v>
      </c>
      <c r="K47" s="82">
        <v>9999</v>
      </c>
      <c r="L47" s="260">
        <v>0</v>
      </c>
      <c r="M47" s="82">
        <v>-2.0966194040947452</v>
      </c>
      <c r="N47" s="82">
        <v>0</v>
      </c>
      <c r="O47" s="82">
        <v>0</v>
      </c>
      <c r="P47" s="82">
        <v>0</v>
      </c>
      <c r="Q47" s="82">
        <v>0</v>
      </c>
      <c r="R47" s="82">
        <v>0</v>
      </c>
      <c r="S47" s="82">
        <v>0</v>
      </c>
      <c r="T47" s="82">
        <v>0</v>
      </c>
      <c r="U47" s="82">
        <v>0</v>
      </c>
      <c r="V47" s="82">
        <v>0</v>
      </c>
      <c r="W47" s="82">
        <v>0</v>
      </c>
      <c r="X47" s="82">
        <v>0</v>
      </c>
      <c r="Y47" s="82">
        <v>0</v>
      </c>
      <c r="Z47" s="82">
        <v>0</v>
      </c>
      <c r="AA47" s="82"/>
      <c r="AB47" s="82">
        <v>0</v>
      </c>
      <c r="AC47" s="82">
        <v>0</v>
      </c>
      <c r="AD47" s="82">
        <v>0</v>
      </c>
      <c r="AE47" s="82">
        <v>0</v>
      </c>
      <c r="AF47" s="82">
        <v>0</v>
      </c>
      <c r="AG47" s="82">
        <v>0</v>
      </c>
      <c r="AH47" s="82">
        <v>0</v>
      </c>
      <c r="AI47" s="82">
        <v>0</v>
      </c>
      <c r="AJ47" s="82">
        <v>0</v>
      </c>
      <c r="AK47" s="82">
        <v>0</v>
      </c>
      <c r="AL47" s="82">
        <v>0</v>
      </c>
      <c r="AM47" s="44">
        <v>0</v>
      </c>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row>
    <row r="48" spans="1:131" hidden="1">
      <c r="A48" s="23" t="s">
        <v>845</v>
      </c>
      <c r="B48" s="23"/>
      <c r="C48" s="82">
        <v>0</v>
      </c>
      <c r="D48" s="82">
        <v>0</v>
      </c>
      <c r="E48" s="82">
        <v>0</v>
      </c>
      <c r="F48" s="82">
        <v>0</v>
      </c>
      <c r="G48" s="82">
        <v>0</v>
      </c>
      <c r="H48" s="82">
        <v>-184.68836260795803</v>
      </c>
      <c r="I48" s="82">
        <v>0</v>
      </c>
      <c r="J48" s="82">
        <v>9999</v>
      </c>
      <c r="K48" s="82">
        <v>9999</v>
      </c>
      <c r="L48" s="260">
        <v>0</v>
      </c>
      <c r="M48" s="82">
        <v>-3.1718088420920405</v>
      </c>
      <c r="N48" s="82">
        <v>0</v>
      </c>
      <c r="O48" s="82">
        <v>0</v>
      </c>
      <c r="P48" s="82">
        <v>0</v>
      </c>
      <c r="Q48" s="82">
        <v>0</v>
      </c>
      <c r="R48" s="82">
        <v>0</v>
      </c>
      <c r="S48" s="82">
        <v>0</v>
      </c>
      <c r="T48" s="82">
        <v>0</v>
      </c>
      <c r="U48" s="82">
        <v>0</v>
      </c>
      <c r="V48" s="82">
        <v>0</v>
      </c>
      <c r="W48" s="82">
        <v>0</v>
      </c>
      <c r="X48" s="82">
        <v>0</v>
      </c>
      <c r="Y48" s="82">
        <v>0</v>
      </c>
      <c r="Z48" s="82">
        <v>0</v>
      </c>
      <c r="AA48" s="82"/>
      <c r="AB48" s="82">
        <v>0</v>
      </c>
      <c r="AC48" s="82">
        <v>0</v>
      </c>
      <c r="AD48" s="82">
        <v>0</v>
      </c>
      <c r="AE48" s="82">
        <v>0</v>
      </c>
      <c r="AF48" s="82">
        <v>0</v>
      </c>
      <c r="AG48" s="82">
        <v>0</v>
      </c>
      <c r="AH48" s="82">
        <v>0</v>
      </c>
      <c r="AI48" s="82">
        <v>0</v>
      </c>
      <c r="AJ48" s="82">
        <v>0</v>
      </c>
      <c r="AK48" s="82">
        <v>0</v>
      </c>
      <c r="AL48" s="82">
        <v>0</v>
      </c>
      <c r="AM48" s="44">
        <v>0</v>
      </c>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row>
    <row r="49" spans="1:131" hidden="1">
      <c r="A49" s="23" t="s">
        <v>846</v>
      </c>
      <c r="B49" s="23"/>
      <c r="C49" s="82">
        <v>0</v>
      </c>
      <c r="D49" s="82">
        <v>0</v>
      </c>
      <c r="E49" s="82">
        <v>0</v>
      </c>
      <c r="F49" s="82">
        <v>0</v>
      </c>
      <c r="G49" s="82">
        <v>0</v>
      </c>
      <c r="H49" s="82">
        <v>-125.03797049443503</v>
      </c>
      <c r="I49" s="82">
        <v>0</v>
      </c>
      <c r="J49" s="82">
        <v>9999</v>
      </c>
      <c r="K49" s="82">
        <v>9999</v>
      </c>
      <c r="L49" s="260">
        <v>0</v>
      </c>
      <c r="M49" s="82">
        <v>-2.1503788659811263</v>
      </c>
      <c r="N49" s="82">
        <v>0</v>
      </c>
      <c r="O49" s="82">
        <v>0</v>
      </c>
      <c r="P49" s="82">
        <v>0</v>
      </c>
      <c r="Q49" s="82">
        <v>0</v>
      </c>
      <c r="R49" s="82">
        <v>0</v>
      </c>
      <c r="S49" s="82">
        <v>0</v>
      </c>
      <c r="T49" s="82">
        <v>0</v>
      </c>
      <c r="U49" s="82">
        <v>0</v>
      </c>
      <c r="V49" s="82">
        <v>0</v>
      </c>
      <c r="W49" s="82">
        <v>0</v>
      </c>
      <c r="X49" s="82">
        <v>0</v>
      </c>
      <c r="Y49" s="82">
        <v>0</v>
      </c>
      <c r="Z49" s="82">
        <v>0</v>
      </c>
      <c r="AA49" s="82"/>
      <c r="AB49" s="82">
        <v>0</v>
      </c>
      <c r="AC49" s="82">
        <v>0</v>
      </c>
      <c r="AD49" s="82">
        <v>0</v>
      </c>
      <c r="AE49" s="82">
        <v>0</v>
      </c>
      <c r="AF49" s="82">
        <v>0</v>
      </c>
      <c r="AG49" s="82">
        <v>0</v>
      </c>
      <c r="AH49" s="82">
        <v>0</v>
      </c>
      <c r="AI49" s="82">
        <v>0</v>
      </c>
      <c r="AJ49" s="82">
        <v>0</v>
      </c>
      <c r="AK49" s="82">
        <v>0</v>
      </c>
      <c r="AL49" s="82">
        <v>0</v>
      </c>
      <c r="AM49" s="44">
        <v>0</v>
      </c>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row>
    <row r="50" spans="1:131" hidden="1">
      <c r="A50" s="23" t="s">
        <v>847</v>
      </c>
      <c r="B50" s="23"/>
      <c r="C50" s="82">
        <v>0</v>
      </c>
      <c r="D50" s="82">
        <v>0</v>
      </c>
      <c r="E50" s="82">
        <v>0</v>
      </c>
      <c r="F50" s="82">
        <v>0</v>
      </c>
      <c r="G50" s="82">
        <v>0</v>
      </c>
      <c r="H50" s="82">
        <v>-221.91594154621808</v>
      </c>
      <c r="I50" s="82">
        <v>0</v>
      </c>
      <c r="J50" s="82">
        <v>9999</v>
      </c>
      <c r="K50" s="82">
        <v>9999</v>
      </c>
      <c r="L50" s="260">
        <v>0</v>
      </c>
      <c r="M50" s="82">
        <v>-3.8706819335320604</v>
      </c>
      <c r="N50" s="82">
        <v>0</v>
      </c>
      <c r="O50" s="82">
        <v>0</v>
      </c>
      <c r="P50" s="82">
        <v>0</v>
      </c>
      <c r="Q50" s="82">
        <v>0</v>
      </c>
      <c r="R50" s="82">
        <v>0</v>
      </c>
      <c r="S50" s="82">
        <v>0</v>
      </c>
      <c r="T50" s="82">
        <v>0</v>
      </c>
      <c r="U50" s="82">
        <v>0</v>
      </c>
      <c r="V50" s="82">
        <v>0</v>
      </c>
      <c r="W50" s="82">
        <v>0</v>
      </c>
      <c r="X50" s="82">
        <v>0</v>
      </c>
      <c r="Y50" s="82">
        <v>0</v>
      </c>
      <c r="Z50" s="82">
        <v>0</v>
      </c>
      <c r="AA50" s="82"/>
      <c r="AB50" s="82">
        <v>0</v>
      </c>
      <c r="AC50" s="82">
        <v>0</v>
      </c>
      <c r="AD50" s="82">
        <v>0</v>
      </c>
      <c r="AE50" s="82">
        <v>0</v>
      </c>
      <c r="AF50" s="82">
        <v>0</v>
      </c>
      <c r="AG50" s="82">
        <v>0</v>
      </c>
      <c r="AH50" s="82">
        <v>0</v>
      </c>
      <c r="AI50" s="82">
        <v>0</v>
      </c>
      <c r="AJ50" s="82">
        <v>0</v>
      </c>
      <c r="AK50" s="82">
        <v>0</v>
      </c>
      <c r="AL50" s="82">
        <v>0</v>
      </c>
      <c r="AM50" s="44">
        <v>0</v>
      </c>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row>
    <row r="51" spans="1:131" hidden="1">
      <c r="A51" s="23" t="s">
        <v>848</v>
      </c>
      <c r="B51" s="23"/>
      <c r="C51" s="82">
        <v>0</v>
      </c>
      <c r="D51" s="82">
        <v>0</v>
      </c>
      <c r="E51" s="82">
        <v>0</v>
      </c>
      <c r="F51" s="82">
        <v>0</v>
      </c>
      <c r="G51" s="82">
        <v>0</v>
      </c>
      <c r="H51" s="82">
        <v>-119.0020088766462</v>
      </c>
      <c r="I51" s="82">
        <v>0</v>
      </c>
      <c r="J51" s="82">
        <v>9999</v>
      </c>
      <c r="K51" s="82">
        <v>9999</v>
      </c>
      <c r="L51" s="260">
        <v>0</v>
      </c>
      <c r="M51" s="82">
        <v>-2.1503788799999999</v>
      </c>
      <c r="N51" s="82">
        <v>0</v>
      </c>
      <c r="O51" s="82">
        <v>0</v>
      </c>
      <c r="P51" s="82">
        <v>0</v>
      </c>
      <c r="Q51" s="82">
        <v>0</v>
      </c>
      <c r="R51" s="82">
        <v>0</v>
      </c>
      <c r="S51" s="82">
        <v>0</v>
      </c>
      <c r="T51" s="82">
        <v>0</v>
      </c>
      <c r="U51" s="82">
        <v>0</v>
      </c>
      <c r="V51" s="82">
        <v>0</v>
      </c>
      <c r="W51" s="82">
        <v>0</v>
      </c>
      <c r="X51" s="82">
        <v>0</v>
      </c>
      <c r="Y51" s="82">
        <v>0</v>
      </c>
      <c r="Z51" s="82">
        <v>0</v>
      </c>
      <c r="AA51" s="82"/>
      <c r="AB51" s="82">
        <v>0</v>
      </c>
      <c r="AC51" s="82">
        <v>0</v>
      </c>
      <c r="AD51" s="82">
        <v>0</v>
      </c>
      <c r="AE51" s="82">
        <v>0</v>
      </c>
      <c r="AF51" s="82">
        <v>0</v>
      </c>
      <c r="AG51" s="82">
        <v>0</v>
      </c>
      <c r="AH51" s="82">
        <v>0</v>
      </c>
      <c r="AI51" s="82">
        <v>0</v>
      </c>
      <c r="AJ51" s="82">
        <v>0</v>
      </c>
      <c r="AK51" s="82">
        <v>0</v>
      </c>
      <c r="AL51" s="82">
        <v>0</v>
      </c>
      <c r="AM51" s="44">
        <v>0</v>
      </c>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row>
    <row r="52" spans="1:131" hidden="1">
      <c r="A52" s="23" t="s">
        <v>849</v>
      </c>
      <c r="B52" s="23"/>
      <c r="C52" s="82">
        <v>0</v>
      </c>
      <c r="D52" s="82">
        <v>0</v>
      </c>
      <c r="E52" s="82">
        <v>0</v>
      </c>
      <c r="F52" s="82">
        <v>0</v>
      </c>
      <c r="G52" s="82">
        <v>0</v>
      </c>
      <c r="H52" s="82">
        <v>-53.550903994490753</v>
      </c>
      <c r="I52" s="82">
        <v>0</v>
      </c>
      <c r="J52" s="82">
        <v>9999</v>
      </c>
      <c r="K52" s="82">
        <v>9999</v>
      </c>
      <c r="L52" s="260">
        <v>0</v>
      </c>
      <c r="M52" s="82">
        <v>-0.96767049599999932</v>
      </c>
      <c r="N52" s="82">
        <v>0</v>
      </c>
      <c r="O52" s="82">
        <v>0</v>
      </c>
      <c r="P52" s="82">
        <v>0</v>
      </c>
      <c r="Q52" s="82">
        <v>0</v>
      </c>
      <c r="R52" s="82">
        <v>0</v>
      </c>
      <c r="S52" s="82">
        <v>0</v>
      </c>
      <c r="T52" s="82">
        <v>0</v>
      </c>
      <c r="U52" s="82">
        <v>0</v>
      </c>
      <c r="V52" s="82">
        <v>0</v>
      </c>
      <c r="W52" s="82">
        <v>0</v>
      </c>
      <c r="X52" s="82">
        <v>0</v>
      </c>
      <c r="Y52" s="82">
        <v>0</v>
      </c>
      <c r="Z52" s="82">
        <v>0</v>
      </c>
      <c r="AA52" s="82"/>
      <c r="AB52" s="82">
        <v>0</v>
      </c>
      <c r="AC52" s="82">
        <v>0</v>
      </c>
      <c r="AD52" s="82">
        <v>0</v>
      </c>
      <c r="AE52" s="82">
        <v>0</v>
      </c>
      <c r="AF52" s="82">
        <v>0</v>
      </c>
      <c r="AG52" s="82">
        <v>0</v>
      </c>
      <c r="AH52" s="82">
        <v>0</v>
      </c>
      <c r="AI52" s="82">
        <v>0</v>
      </c>
      <c r="AJ52" s="82">
        <v>0</v>
      </c>
      <c r="AK52" s="82">
        <v>0</v>
      </c>
      <c r="AL52" s="82">
        <v>0</v>
      </c>
      <c r="AM52" s="44">
        <v>0</v>
      </c>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row>
    <row r="53" spans="1:131" hidden="1">
      <c r="A53" s="23" t="s">
        <v>850</v>
      </c>
      <c r="B53" s="23"/>
      <c r="C53" s="82">
        <v>0</v>
      </c>
      <c r="D53" s="82">
        <v>0</v>
      </c>
      <c r="E53" s="82">
        <v>0</v>
      </c>
      <c r="F53" s="82">
        <v>0</v>
      </c>
      <c r="G53" s="82">
        <v>0</v>
      </c>
      <c r="H53" s="82">
        <v>-55.686594528194938</v>
      </c>
      <c r="I53" s="82">
        <v>0</v>
      </c>
      <c r="J53" s="82">
        <v>9999</v>
      </c>
      <c r="K53" s="82">
        <v>9999</v>
      </c>
      <c r="L53" s="260">
        <v>0</v>
      </c>
      <c r="M53" s="82">
        <v>-0.96767050140727873</v>
      </c>
      <c r="N53" s="82">
        <v>0</v>
      </c>
      <c r="O53" s="82">
        <v>0</v>
      </c>
      <c r="P53" s="82">
        <v>0</v>
      </c>
      <c r="Q53" s="82">
        <v>0</v>
      </c>
      <c r="R53" s="82">
        <v>0</v>
      </c>
      <c r="S53" s="82">
        <v>0</v>
      </c>
      <c r="T53" s="82">
        <v>0</v>
      </c>
      <c r="U53" s="82">
        <v>0</v>
      </c>
      <c r="V53" s="82">
        <v>0</v>
      </c>
      <c r="W53" s="82">
        <v>0</v>
      </c>
      <c r="X53" s="82">
        <v>0</v>
      </c>
      <c r="Y53" s="82">
        <v>0</v>
      </c>
      <c r="Z53" s="82">
        <v>0</v>
      </c>
      <c r="AA53" s="82"/>
      <c r="AB53" s="82">
        <v>0</v>
      </c>
      <c r="AC53" s="82">
        <v>0</v>
      </c>
      <c r="AD53" s="82">
        <v>0</v>
      </c>
      <c r="AE53" s="82">
        <v>0</v>
      </c>
      <c r="AF53" s="82">
        <v>0</v>
      </c>
      <c r="AG53" s="82">
        <v>0</v>
      </c>
      <c r="AH53" s="82">
        <v>0</v>
      </c>
      <c r="AI53" s="82">
        <v>0</v>
      </c>
      <c r="AJ53" s="82">
        <v>0</v>
      </c>
      <c r="AK53" s="82">
        <v>0</v>
      </c>
      <c r="AL53" s="82">
        <v>0</v>
      </c>
      <c r="AM53" s="44">
        <v>0</v>
      </c>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row>
    <row r="54" spans="1:131" hidden="1">
      <c r="A54" s="23" t="s">
        <v>851</v>
      </c>
      <c r="B54" s="23"/>
      <c r="C54" s="82">
        <v>0</v>
      </c>
      <c r="D54" s="82">
        <v>0</v>
      </c>
      <c r="E54" s="82">
        <v>0</v>
      </c>
      <c r="F54" s="82">
        <v>0</v>
      </c>
      <c r="G54" s="82">
        <v>0</v>
      </c>
      <c r="H54" s="82">
        <v>-103.0812072725461</v>
      </c>
      <c r="I54" s="82">
        <v>0</v>
      </c>
      <c r="J54" s="82">
        <v>9999</v>
      </c>
      <c r="K54" s="82">
        <v>9999</v>
      </c>
      <c r="L54" s="260">
        <v>0</v>
      </c>
      <c r="M54" s="82">
        <v>-1.7740625908700156</v>
      </c>
      <c r="N54" s="82">
        <v>0</v>
      </c>
      <c r="O54" s="82">
        <v>0</v>
      </c>
      <c r="P54" s="82">
        <v>0</v>
      </c>
      <c r="Q54" s="82">
        <v>0</v>
      </c>
      <c r="R54" s="82">
        <v>0</v>
      </c>
      <c r="S54" s="82">
        <v>0</v>
      </c>
      <c r="T54" s="82">
        <v>0</v>
      </c>
      <c r="U54" s="82">
        <v>0</v>
      </c>
      <c r="V54" s="82">
        <v>0</v>
      </c>
      <c r="W54" s="82">
        <v>0</v>
      </c>
      <c r="X54" s="82">
        <v>0</v>
      </c>
      <c r="Y54" s="82">
        <v>0</v>
      </c>
      <c r="Z54" s="82">
        <v>0</v>
      </c>
      <c r="AA54" s="82"/>
      <c r="AB54" s="82">
        <v>0</v>
      </c>
      <c r="AC54" s="82">
        <v>0</v>
      </c>
      <c r="AD54" s="82">
        <v>0</v>
      </c>
      <c r="AE54" s="82">
        <v>0</v>
      </c>
      <c r="AF54" s="82">
        <v>0</v>
      </c>
      <c r="AG54" s="82">
        <v>0</v>
      </c>
      <c r="AH54" s="82">
        <v>0</v>
      </c>
      <c r="AI54" s="82">
        <v>0</v>
      </c>
      <c r="AJ54" s="82">
        <v>0</v>
      </c>
      <c r="AK54" s="82">
        <v>0</v>
      </c>
      <c r="AL54" s="82">
        <v>0</v>
      </c>
      <c r="AM54" s="44">
        <v>0</v>
      </c>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row>
    <row r="55" spans="1:131" hidden="1">
      <c r="A55" s="23" t="s">
        <v>852</v>
      </c>
      <c r="B55" s="23"/>
      <c r="C55" s="82">
        <v>0</v>
      </c>
      <c r="D55" s="82">
        <v>0</v>
      </c>
      <c r="E55" s="82">
        <v>0</v>
      </c>
      <c r="F55" s="82">
        <v>0</v>
      </c>
      <c r="G55" s="82">
        <v>0</v>
      </c>
      <c r="H55" s="82">
        <v>-134.31793674907539</v>
      </c>
      <c r="I55" s="82">
        <v>0</v>
      </c>
      <c r="J55" s="82">
        <v>9999</v>
      </c>
      <c r="K55" s="82">
        <v>9999</v>
      </c>
      <c r="L55" s="260">
        <v>0</v>
      </c>
      <c r="M55" s="82">
        <v>-2.3116573153760887</v>
      </c>
      <c r="N55" s="82">
        <v>0</v>
      </c>
      <c r="O55" s="82">
        <v>0</v>
      </c>
      <c r="P55" s="82">
        <v>0</v>
      </c>
      <c r="Q55" s="82">
        <v>0</v>
      </c>
      <c r="R55" s="82">
        <v>0</v>
      </c>
      <c r="S55" s="82">
        <v>0</v>
      </c>
      <c r="T55" s="82">
        <v>0</v>
      </c>
      <c r="U55" s="82">
        <v>0</v>
      </c>
      <c r="V55" s="82">
        <v>0</v>
      </c>
      <c r="W55" s="82">
        <v>0</v>
      </c>
      <c r="X55" s="82">
        <v>0</v>
      </c>
      <c r="Y55" s="82">
        <v>0</v>
      </c>
      <c r="Z55" s="82">
        <v>0</v>
      </c>
      <c r="AA55" s="82"/>
      <c r="AB55" s="82">
        <v>0</v>
      </c>
      <c r="AC55" s="82">
        <v>0</v>
      </c>
      <c r="AD55" s="82">
        <v>0</v>
      </c>
      <c r="AE55" s="82">
        <v>0</v>
      </c>
      <c r="AF55" s="82">
        <v>0</v>
      </c>
      <c r="AG55" s="82">
        <v>0</v>
      </c>
      <c r="AH55" s="82">
        <v>0</v>
      </c>
      <c r="AI55" s="82">
        <v>0</v>
      </c>
      <c r="AJ55" s="82">
        <v>0</v>
      </c>
      <c r="AK55" s="82">
        <v>0</v>
      </c>
      <c r="AL55" s="82">
        <v>0</v>
      </c>
      <c r="AM55" s="44">
        <v>0</v>
      </c>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row>
    <row r="56" spans="1:131" hidden="1">
      <c r="A56" s="23" t="s">
        <v>853</v>
      </c>
      <c r="B56" s="23"/>
      <c r="C56" s="82">
        <v>0</v>
      </c>
      <c r="D56" s="82">
        <v>0</v>
      </c>
      <c r="E56" s="82">
        <v>0</v>
      </c>
      <c r="F56" s="82">
        <v>0</v>
      </c>
      <c r="G56" s="82">
        <v>0</v>
      </c>
      <c r="H56" s="82">
        <v>-121.82324495846363</v>
      </c>
      <c r="I56" s="82">
        <v>0</v>
      </c>
      <c r="J56" s="82">
        <v>9999</v>
      </c>
      <c r="K56" s="82">
        <v>9999</v>
      </c>
      <c r="L56" s="260">
        <v>0</v>
      </c>
      <c r="M56" s="82">
        <v>-2.0966194255736608</v>
      </c>
      <c r="N56" s="82">
        <v>0</v>
      </c>
      <c r="O56" s="82">
        <v>0</v>
      </c>
      <c r="P56" s="82">
        <v>0</v>
      </c>
      <c r="Q56" s="82">
        <v>0</v>
      </c>
      <c r="R56" s="82">
        <v>0</v>
      </c>
      <c r="S56" s="82">
        <v>0</v>
      </c>
      <c r="T56" s="82">
        <v>0</v>
      </c>
      <c r="U56" s="82">
        <v>0</v>
      </c>
      <c r="V56" s="82">
        <v>0</v>
      </c>
      <c r="W56" s="82">
        <v>0</v>
      </c>
      <c r="X56" s="82">
        <v>0</v>
      </c>
      <c r="Y56" s="82">
        <v>0</v>
      </c>
      <c r="Z56" s="82">
        <v>0</v>
      </c>
      <c r="AA56" s="82"/>
      <c r="AB56" s="82">
        <v>0</v>
      </c>
      <c r="AC56" s="82">
        <v>0</v>
      </c>
      <c r="AD56" s="82">
        <v>0</v>
      </c>
      <c r="AE56" s="82">
        <v>0</v>
      </c>
      <c r="AF56" s="82">
        <v>0</v>
      </c>
      <c r="AG56" s="82">
        <v>0</v>
      </c>
      <c r="AH56" s="82">
        <v>0</v>
      </c>
      <c r="AI56" s="82">
        <v>0</v>
      </c>
      <c r="AJ56" s="82">
        <v>0</v>
      </c>
      <c r="AK56" s="82">
        <v>0</v>
      </c>
      <c r="AL56" s="82">
        <v>0</v>
      </c>
      <c r="AM56" s="44">
        <v>0</v>
      </c>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row>
    <row r="57" spans="1:131" hidden="1">
      <c r="A57" s="23" t="s">
        <v>854</v>
      </c>
      <c r="B57" s="23"/>
      <c r="C57" s="82">
        <v>0</v>
      </c>
      <c r="D57" s="82">
        <v>0</v>
      </c>
      <c r="E57" s="82">
        <v>0</v>
      </c>
      <c r="F57" s="82">
        <v>0</v>
      </c>
      <c r="G57" s="82">
        <v>0</v>
      </c>
      <c r="H57" s="82">
        <v>-96.833861377240211</v>
      </c>
      <c r="I57" s="82">
        <v>0</v>
      </c>
      <c r="J57" s="82">
        <v>9999</v>
      </c>
      <c r="K57" s="82">
        <v>9999</v>
      </c>
      <c r="L57" s="260">
        <v>0</v>
      </c>
      <c r="M57" s="82">
        <v>-1.6665436459688066</v>
      </c>
      <c r="N57" s="82">
        <v>0</v>
      </c>
      <c r="O57" s="82">
        <v>0</v>
      </c>
      <c r="P57" s="82">
        <v>0</v>
      </c>
      <c r="Q57" s="82">
        <v>0</v>
      </c>
      <c r="R57" s="82">
        <v>0</v>
      </c>
      <c r="S57" s="82">
        <v>0</v>
      </c>
      <c r="T57" s="82">
        <v>0</v>
      </c>
      <c r="U57" s="82">
        <v>0</v>
      </c>
      <c r="V57" s="82">
        <v>0</v>
      </c>
      <c r="W57" s="82">
        <v>0</v>
      </c>
      <c r="X57" s="82">
        <v>0</v>
      </c>
      <c r="Y57" s="82">
        <v>0</v>
      </c>
      <c r="Z57" s="82">
        <v>0</v>
      </c>
      <c r="AA57" s="82"/>
      <c r="AB57" s="82">
        <v>0</v>
      </c>
      <c r="AC57" s="82">
        <v>0</v>
      </c>
      <c r="AD57" s="82">
        <v>0</v>
      </c>
      <c r="AE57" s="82">
        <v>0</v>
      </c>
      <c r="AF57" s="82">
        <v>0</v>
      </c>
      <c r="AG57" s="82">
        <v>0</v>
      </c>
      <c r="AH57" s="82">
        <v>0</v>
      </c>
      <c r="AI57" s="82">
        <v>0</v>
      </c>
      <c r="AJ57" s="82">
        <v>0</v>
      </c>
      <c r="AK57" s="82">
        <v>0</v>
      </c>
      <c r="AL57" s="82">
        <v>0</v>
      </c>
      <c r="AM57" s="44">
        <v>0</v>
      </c>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4"/>
      <c r="CP57" s="44"/>
      <c r="CQ57" s="44"/>
      <c r="CR57" s="44"/>
      <c r="CS57" s="44"/>
      <c r="CT57" s="44"/>
      <c r="CU57" s="44"/>
      <c r="CV57" s="44"/>
      <c r="CW57" s="44"/>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row>
    <row r="58" spans="1:131" hidden="1">
      <c r="A58" s="23" t="s">
        <v>855</v>
      </c>
      <c r="B58" s="23"/>
      <c r="C58" s="82">
        <v>0</v>
      </c>
      <c r="D58" s="82">
        <v>0</v>
      </c>
      <c r="E58" s="82">
        <v>0</v>
      </c>
      <c r="F58" s="82">
        <v>0</v>
      </c>
      <c r="G58" s="82">
        <v>0</v>
      </c>
      <c r="H58" s="82">
        <v>-68.866847074153767</v>
      </c>
      <c r="I58" s="82">
        <v>0</v>
      </c>
      <c r="J58" s="82">
        <v>9999</v>
      </c>
      <c r="K58" s="82">
        <v>9999</v>
      </c>
      <c r="L58" s="260">
        <v>0</v>
      </c>
      <c r="M58" s="82">
        <v>-1.1827083817970334</v>
      </c>
      <c r="N58" s="82">
        <v>0</v>
      </c>
      <c r="O58" s="82">
        <v>0</v>
      </c>
      <c r="P58" s="82">
        <v>0</v>
      </c>
      <c r="Q58" s="82">
        <v>0</v>
      </c>
      <c r="R58" s="82">
        <v>0</v>
      </c>
      <c r="S58" s="82">
        <v>0</v>
      </c>
      <c r="T58" s="82">
        <v>0</v>
      </c>
      <c r="U58" s="82">
        <v>0</v>
      </c>
      <c r="V58" s="82">
        <v>0</v>
      </c>
      <c r="W58" s="82">
        <v>0</v>
      </c>
      <c r="X58" s="82">
        <v>0</v>
      </c>
      <c r="Y58" s="82">
        <v>0</v>
      </c>
      <c r="Z58" s="82">
        <v>0</v>
      </c>
      <c r="AA58" s="82"/>
      <c r="AB58" s="82">
        <v>0</v>
      </c>
      <c r="AC58" s="82">
        <v>0</v>
      </c>
      <c r="AD58" s="82">
        <v>0</v>
      </c>
      <c r="AE58" s="82">
        <v>0</v>
      </c>
      <c r="AF58" s="82">
        <v>0</v>
      </c>
      <c r="AG58" s="82">
        <v>0</v>
      </c>
      <c r="AH58" s="82">
        <v>0</v>
      </c>
      <c r="AI58" s="82">
        <v>0</v>
      </c>
      <c r="AJ58" s="82">
        <v>0</v>
      </c>
      <c r="AK58" s="82">
        <v>0</v>
      </c>
      <c r="AL58" s="82">
        <v>0</v>
      </c>
      <c r="AM58" s="44">
        <v>0</v>
      </c>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row>
    <row r="59" spans="1:131" hidden="1">
      <c r="A59" s="23" t="s">
        <v>856</v>
      </c>
      <c r="B59" s="23"/>
      <c r="C59" s="82">
        <v>0</v>
      </c>
      <c r="D59" s="82">
        <v>0</v>
      </c>
      <c r="E59" s="82">
        <v>0</v>
      </c>
      <c r="F59" s="82">
        <v>0</v>
      </c>
      <c r="G59" s="82">
        <v>0</v>
      </c>
      <c r="H59" s="82">
        <v>-122.08213799509083</v>
      </c>
      <c r="I59" s="82">
        <v>0</v>
      </c>
      <c r="J59" s="82">
        <v>9999</v>
      </c>
      <c r="K59" s="82">
        <v>9999</v>
      </c>
      <c r="L59" s="260">
        <v>0</v>
      </c>
      <c r="M59" s="82">
        <v>-2.0966194040947452</v>
      </c>
      <c r="N59" s="82">
        <v>0</v>
      </c>
      <c r="O59" s="82">
        <v>0</v>
      </c>
      <c r="P59" s="82">
        <v>0</v>
      </c>
      <c r="Q59" s="82">
        <v>0</v>
      </c>
      <c r="R59" s="82">
        <v>0</v>
      </c>
      <c r="S59" s="82">
        <v>0</v>
      </c>
      <c r="T59" s="82">
        <v>0</v>
      </c>
      <c r="U59" s="82">
        <v>0</v>
      </c>
      <c r="V59" s="82">
        <v>0</v>
      </c>
      <c r="W59" s="82">
        <v>0</v>
      </c>
      <c r="X59" s="82">
        <v>0</v>
      </c>
      <c r="Y59" s="82">
        <v>0</v>
      </c>
      <c r="Z59" s="82">
        <v>0</v>
      </c>
      <c r="AA59" s="82"/>
      <c r="AB59" s="82">
        <v>0</v>
      </c>
      <c r="AC59" s="82">
        <v>0</v>
      </c>
      <c r="AD59" s="82">
        <v>0</v>
      </c>
      <c r="AE59" s="82">
        <v>0</v>
      </c>
      <c r="AF59" s="82">
        <v>0</v>
      </c>
      <c r="AG59" s="82">
        <v>0</v>
      </c>
      <c r="AH59" s="82">
        <v>0</v>
      </c>
      <c r="AI59" s="82">
        <v>0</v>
      </c>
      <c r="AJ59" s="82">
        <v>0</v>
      </c>
      <c r="AK59" s="82">
        <v>0</v>
      </c>
      <c r="AL59" s="82">
        <v>0</v>
      </c>
      <c r="AM59" s="44">
        <v>0</v>
      </c>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row>
    <row r="60" spans="1:131" hidden="1">
      <c r="A60" s="23" t="s">
        <v>857</v>
      </c>
      <c r="B60" s="23"/>
      <c r="C60" s="82">
        <v>0</v>
      </c>
      <c r="D60" s="82">
        <v>0</v>
      </c>
      <c r="E60" s="82">
        <v>0</v>
      </c>
      <c r="F60" s="82">
        <v>0</v>
      </c>
      <c r="G60" s="82">
        <v>0</v>
      </c>
      <c r="H60" s="82">
        <v>-184.43100647929165</v>
      </c>
      <c r="I60" s="82">
        <v>0</v>
      </c>
      <c r="J60" s="82">
        <v>9999</v>
      </c>
      <c r="K60" s="82">
        <v>9999</v>
      </c>
      <c r="L60" s="260">
        <v>0</v>
      </c>
      <c r="M60" s="82">
        <v>-3.1718088273221654</v>
      </c>
      <c r="N60" s="82">
        <v>0</v>
      </c>
      <c r="O60" s="82">
        <v>0</v>
      </c>
      <c r="P60" s="82">
        <v>0</v>
      </c>
      <c r="Q60" s="82">
        <v>0</v>
      </c>
      <c r="R60" s="82">
        <v>0</v>
      </c>
      <c r="S60" s="82">
        <v>0</v>
      </c>
      <c r="T60" s="82">
        <v>0</v>
      </c>
      <c r="U60" s="82">
        <v>0</v>
      </c>
      <c r="V60" s="82">
        <v>0</v>
      </c>
      <c r="W60" s="82">
        <v>0</v>
      </c>
      <c r="X60" s="82">
        <v>0</v>
      </c>
      <c r="Y60" s="82">
        <v>0</v>
      </c>
      <c r="Z60" s="82">
        <v>0</v>
      </c>
      <c r="AA60" s="82"/>
      <c r="AB60" s="82">
        <v>0</v>
      </c>
      <c r="AC60" s="82">
        <v>0</v>
      </c>
      <c r="AD60" s="82">
        <v>0</v>
      </c>
      <c r="AE60" s="82">
        <v>0</v>
      </c>
      <c r="AF60" s="82">
        <v>0</v>
      </c>
      <c r="AG60" s="82">
        <v>0</v>
      </c>
      <c r="AH60" s="82">
        <v>0</v>
      </c>
      <c r="AI60" s="82">
        <v>0</v>
      </c>
      <c r="AJ60" s="82">
        <v>0</v>
      </c>
      <c r="AK60" s="82">
        <v>0</v>
      </c>
      <c r="AL60" s="82">
        <v>0</v>
      </c>
      <c r="AM60" s="44">
        <v>0</v>
      </c>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row>
    <row r="61" spans="1:131" hidden="1">
      <c r="A61" s="23" t="s">
        <v>858</v>
      </c>
      <c r="B61" s="23"/>
      <c r="C61" s="82">
        <v>0</v>
      </c>
      <c r="D61" s="82">
        <v>0</v>
      </c>
      <c r="E61" s="82">
        <v>0</v>
      </c>
      <c r="F61" s="82">
        <v>0</v>
      </c>
      <c r="G61" s="82">
        <v>0</v>
      </c>
      <c r="H61" s="82">
        <v>-123.28663419234347</v>
      </c>
      <c r="I61" s="82">
        <v>0</v>
      </c>
      <c r="J61" s="82">
        <v>9999</v>
      </c>
      <c r="K61" s="82">
        <v>9999</v>
      </c>
      <c r="L61" s="260">
        <v>0</v>
      </c>
      <c r="M61" s="82">
        <v>-2.1503788519622464</v>
      </c>
      <c r="N61" s="82">
        <v>0</v>
      </c>
      <c r="O61" s="82">
        <v>0</v>
      </c>
      <c r="P61" s="82">
        <v>0</v>
      </c>
      <c r="Q61" s="82">
        <v>0</v>
      </c>
      <c r="R61" s="82">
        <v>0</v>
      </c>
      <c r="S61" s="82">
        <v>0</v>
      </c>
      <c r="T61" s="82">
        <v>0</v>
      </c>
      <c r="U61" s="82">
        <v>0</v>
      </c>
      <c r="V61" s="82">
        <v>0</v>
      </c>
      <c r="W61" s="82">
        <v>0</v>
      </c>
      <c r="X61" s="82">
        <v>0</v>
      </c>
      <c r="Y61" s="82">
        <v>0</v>
      </c>
      <c r="Z61" s="82">
        <v>0</v>
      </c>
      <c r="AA61" s="82"/>
      <c r="AB61" s="82">
        <v>0</v>
      </c>
      <c r="AC61" s="82">
        <v>0</v>
      </c>
      <c r="AD61" s="82">
        <v>0</v>
      </c>
      <c r="AE61" s="82">
        <v>0</v>
      </c>
      <c r="AF61" s="82">
        <v>0</v>
      </c>
      <c r="AG61" s="82">
        <v>0</v>
      </c>
      <c r="AH61" s="82">
        <v>0</v>
      </c>
      <c r="AI61" s="82">
        <v>0</v>
      </c>
      <c r="AJ61" s="82">
        <v>0</v>
      </c>
      <c r="AK61" s="82">
        <v>0</v>
      </c>
      <c r="AL61" s="82">
        <v>0</v>
      </c>
      <c r="AM61" s="44">
        <v>0</v>
      </c>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row>
    <row r="62" spans="1:131" hidden="1">
      <c r="A62" s="23" t="s">
        <v>859</v>
      </c>
      <c r="B62" s="23"/>
      <c r="C62" s="82">
        <v>0</v>
      </c>
      <c r="D62" s="82">
        <v>0</v>
      </c>
      <c r="E62" s="82">
        <v>0</v>
      </c>
      <c r="F62" s="82">
        <v>0</v>
      </c>
      <c r="G62" s="82">
        <v>0</v>
      </c>
      <c r="H62" s="82">
        <v>-214.20361597796301</v>
      </c>
      <c r="I62" s="82">
        <v>0</v>
      </c>
      <c r="J62" s="82">
        <v>9999</v>
      </c>
      <c r="K62" s="82">
        <v>9999</v>
      </c>
      <c r="L62" s="260">
        <v>0</v>
      </c>
      <c r="M62" s="82">
        <v>-3.8706819839999973</v>
      </c>
      <c r="N62" s="82">
        <v>0</v>
      </c>
      <c r="O62" s="82">
        <v>0</v>
      </c>
      <c r="P62" s="82">
        <v>0</v>
      </c>
      <c r="Q62" s="82">
        <v>0</v>
      </c>
      <c r="R62" s="82">
        <v>0</v>
      </c>
      <c r="S62" s="82">
        <v>0</v>
      </c>
      <c r="T62" s="82">
        <v>0</v>
      </c>
      <c r="U62" s="82">
        <v>0</v>
      </c>
      <c r="V62" s="82">
        <v>0</v>
      </c>
      <c r="W62" s="82">
        <v>0</v>
      </c>
      <c r="X62" s="82">
        <v>0</v>
      </c>
      <c r="Y62" s="82">
        <v>0</v>
      </c>
      <c r="Z62" s="82">
        <v>0</v>
      </c>
      <c r="AA62" s="82"/>
      <c r="AB62" s="82">
        <v>0</v>
      </c>
      <c r="AC62" s="82">
        <v>0</v>
      </c>
      <c r="AD62" s="82">
        <v>0</v>
      </c>
      <c r="AE62" s="82">
        <v>0</v>
      </c>
      <c r="AF62" s="82">
        <v>0</v>
      </c>
      <c r="AG62" s="82">
        <v>0</v>
      </c>
      <c r="AH62" s="82">
        <v>0</v>
      </c>
      <c r="AI62" s="82">
        <v>0</v>
      </c>
      <c r="AJ62" s="82">
        <v>0</v>
      </c>
      <c r="AK62" s="82">
        <v>0</v>
      </c>
      <c r="AL62" s="82">
        <v>0</v>
      </c>
      <c r="AM62" s="44">
        <v>0</v>
      </c>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row>
    <row r="63" spans="1:131" hidden="1">
      <c r="A63" s="23" t="s">
        <v>860</v>
      </c>
      <c r="B63" s="23"/>
      <c r="C63" s="82">
        <v>0</v>
      </c>
      <c r="D63" s="82">
        <v>0</v>
      </c>
      <c r="E63" s="82">
        <v>0</v>
      </c>
      <c r="F63" s="82">
        <v>0</v>
      </c>
      <c r="G63" s="82">
        <v>0</v>
      </c>
      <c r="H63" s="82">
        <v>-119.0020088766462</v>
      </c>
      <c r="I63" s="82">
        <v>0</v>
      </c>
      <c r="J63" s="82">
        <v>9999</v>
      </c>
      <c r="K63" s="82">
        <v>9999</v>
      </c>
      <c r="L63" s="260">
        <v>0</v>
      </c>
      <c r="M63" s="82">
        <v>-2.1503788799999999</v>
      </c>
      <c r="N63" s="82">
        <v>0</v>
      </c>
      <c r="O63" s="82">
        <v>0</v>
      </c>
      <c r="P63" s="82">
        <v>0</v>
      </c>
      <c r="Q63" s="82">
        <v>0</v>
      </c>
      <c r="R63" s="82">
        <v>0</v>
      </c>
      <c r="S63" s="82">
        <v>0</v>
      </c>
      <c r="T63" s="82">
        <v>0</v>
      </c>
      <c r="U63" s="82">
        <v>0</v>
      </c>
      <c r="V63" s="82">
        <v>0</v>
      </c>
      <c r="W63" s="82">
        <v>0</v>
      </c>
      <c r="X63" s="82">
        <v>0</v>
      </c>
      <c r="Y63" s="82">
        <v>0</v>
      </c>
      <c r="Z63" s="82">
        <v>0</v>
      </c>
      <c r="AA63" s="82"/>
      <c r="AB63" s="82">
        <v>0</v>
      </c>
      <c r="AC63" s="82">
        <v>0</v>
      </c>
      <c r="AD63" s="82">
        <v>0</v>
      </c>
      <c r="AE63" s="82">
        <v>0</v>
      </c>
      <c r="AF63" s="82">
        <v>0</v>
      </c>
      <c r="AG63" s="82">
        <v>0</v>
      </c>
      <c r="AH63" s="82">
        <v>0</v>
      </c>
      <c r="AI63" s="82">
        <v>0</v>
      </c>
      <c r="AJ63" s="82">
        <v>0</v>
      </c>
      <c r="AK63" s="82">
        <v>0</v>
      </c>
      <c r="AL63" s="82">
        <v>0</v>
      </c>
      <c r="AM63" s="44">
        <v>0</v>
      </c>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row>
    <row r="64" spans="1:131" hidden="1">
      <c r="A64" s="23" t="s">
        <v>861</v>
      </c>
      <c r="B64" s="23"/>
      <c r="C64" s="82">
        <v>0</v>
      </c>
      <c r="D64" s="82">
        <v>0</v>
      </c>
      <c r="E64" s="82">
        <v>0</v>
      </c>
      <c r="F64" s="82">
        <v>0</v>
      </c>
      <c r="G64" s="82">
        <v>0</v>
      </c>
      <c r="H64" s="82">
        <v>-55.686594528194938</v>
      </c>
      <c r="I64" s="82">
        <v>0</v>
      </c>
      <c r="J64" s="82">
        <v>9999</v>
      </c>
      <c r="K64" s="82">
        <v>9999</v>
      </c>
      <c r="L64" s="260">
        <v>0</v>
      </c>
      <c r="M64" s="82">
        <v>-0.96767050140727873</v>
      </c>
      <c r="N64" s="82">
        <v>0</v>
      </c>
      <c r="O64" s="82">
        <v>0</v>
      </c>
      <c r="P64" s="82">
        <v>0</v>
      </c>
      <c r="Q64" s="82">
        <v>0</v>
      </c>
      <c r="R64" s="82">
        <v>0</v>
      </c>
      <c r="S64" s="82">
        <v>0</v>
      </c>
      <c r="T64" s="82">
        <v>0</v>
      </c>
      <c r="U64" s="82">
        <v>0</v>
      </c>
      <c r="V64" s="82">
        <v>0</v>
      </c>
      <c r="W64" s="82">
        <v>0</v>
      </c>
      <c r="X64" s="82">
        <v>0</v>
      </c>
      <c r="Y64" s="82">
        <v>0</v>
      </c>
      <c r="Z64" s="82">
        <v>0</v>
      </c>
      <c r="AA64" s="82"/>
      <c r="AB64" s="82">
        <v>0</v>
      </c>
      <c r="AC64" s="82">
        <v>0</v>
      </c>
      <c r="AD64" s="82">
        <v>0</v>
      </c>
      <c r="AE64" s="82">
        <v>0</v>
      </c>
      <c r="AF64" s="82">
        <v>0</v>
      </c>
      <c r="AG64" s="82">
        <v>0</v>
      </c>
      <c r="AH64" s="82">
        <v>0</v>
      </c>
      <c r="AI64" s="82">
        <v>0</v>
      </c>
      <c r="AJ64" s="82">
        <v>0</v>
      </c>
      <c r="AK64" s="82">
        <v>0</v>
      </c>
      <c r="AL64" s="82">
        <v>0</v>
      </c>
      <c r="AM64" s="44">
        <v>0</v>
      </c>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row>
    <row r="65" spans="1:131" hidden="1">
      <c r="A65" s="23" t="s">
        <v>862</v>
      </c>
      <c r="B65" s="23"/>
      <c r="C65" s="82">
        <v>0</v>
      </c>
      <c r="D65" s="82">
        <v>0</v>
      </c>
      <c r="E65" s="82">
        <v>0</v>
      </c>
      <c r="F65" s="82">
        <v>0</v>
      </c>
      <c r="G65" s="82">
        <v>0</v>
      </c>
      <c r="H65" s="82">
        <v>-103.0812072725461</v>
      </c>
      <c r="I65" s="82">
        <v>0</v>
      </c>
      <c r="J65" s="82">
        <v>9999</v>
      </c>
      <c r="K65" s="82">
        <v>9999</v>
      </c>
      <c r="L65" s="260">
        <v>0</v>
      </c>
      <c r="M65" s="82">
        <v>-1.7740625908700156</v>
      </c>
      <c r="N65" s="82">
        <v>0</v>
      </c>
      <c r="O65" s="82">
        <v>0</v>
      </c>
      <c r="P65" s="82">
        <v>0</v>
      </c>
      <c r="Q65" s="82">
        <v>0</v>
      </c>
      <c r="R65" s="82">
        <v>0</v>
      </c>
      <c r="S65" s="82">
        <v>0</v>
      </c>
      <c r="T65" s="82">
        <v>0</v>
      </c>
      <c r="U65" s="82">
        <v>0</v>
      </c>
      <c r="V65" s="82">
        <v>0</v>
      </c>
      <c r="W65" s="82">
        <v>0</v>
      </c>
      <c r="X65" s="82">
        <v>0</v>
      </c>
      <c r="Y65" s="82">
        <v>0</v>
      </c>
      <c r="Z65" s="82">
        <v>0</v>
      </c>
      <c r="AA65" s="82"/>
      <c r="AB65" s="82">
        <v>0</v>
      </c>
      <c r="AC65" s="82">
        <v>0</v>
      </c>
      <c r="AD65" s="82">
        <v>0</v>
      </c>
      <c r="AE65" s="82">
        <v>0</v>
      </c>
      <c r="AF65" s="82">
        <v>0</v>
      </c>
      <c r="AG65" s="82">
        <v>0</v>
      </c>
      <c r="AH65" s="82">
        <v>0</v>
      </c>
      <c r="AI65" s="82">
        <v>0</v>
      </c>
      <c r="AJ65" s="82">
        <v>0</v>
      </c>
      <c r="AK65" s="82">
        <v>0</v>
      </c>
      <c r="AL65" s="82">
        <v>0</v>
      </c>
      <c r="AM65" s="44">
        <v>0</v>
      </c>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row>
    <row r="66" spans="1:131" hidden="1">
      <c r="A66" s="23" t="s">
        <v>863</v>
      </c>
      <c r="B66" s="23"/>
      <c r="C66" s="82">
        <v>0</v>
      </c>
      <c r="D66" s="82">
        <v>0</v>
      </c>
      <c r="E66" s="82">
        <v>0</v>
      </c>
      <c r="F66" s="82">
        <v>0</v>
      </c>
      <c r="G66" s="82">
        <v>0</v>
      </c>
      <c r="H66" s="82">
        <v>-134.31793674907539</v>
      </c>
      <c r="I66" s="82">
        <v>0</v>
      </c>
      <c r="J66" s="82">
        <v>9999</v>
      </c>
      <c r="K66" s="82">
        <v>9999</v>
      </c>
      <c r="L66" s="260">
        <v>0</v>
      </c>
      <c r="M66" s="82">
        <v>-2.3116573153760887</v>
      </c>
      <c r="N66" s="82">
        <v>0</v>
      </c>
      <c r="O66" s="82">
        <v>0</v>
      </c>
      <c r="P66" s="82">
        <v>0</v>
      </c>
      <c r="Q66" s="82">
        <v>0</v>
      </c>
      <c r="R66" s="82">
        <v>0</v>
      </c>
      <c r="S66" s="82">
        <v>0</v>
      </c>
      <c r="T66" s="82">
        <v>0</v>
      </c>
      <c r="U66" s="82">
        <v>0</v>
      </c>
      <c r="V66" s="82">
        <v>0</v>
      </c>
      <c r="W66" s="82">
        <v>0</v>
      </c>
      <c r="X66" s="82">
        <v>0</v>
      </c>
      <c r="Y66" s="82">
        <v>0</v>
      </c>
      <c r="Z66" s="82">
        <v>0</v>
      </c>
      <c r="AA66" s="82"/>
      <c r="AB66" s="82">
        <v>0</v>
      </c>
      <c r="AC66" s="82">
        <v>0</v>
      </c>
      <c r="AD66" s="82">
        <v>0</v>
      </c>
      <c r="AE66" s="82">
        <v>0</v>
      </c>
      <c r="AF66" s="82">
        <v>0</v>
      </c>
      <c r="AG66" s="82">
        <v>0</v>
      </c>
      <c r="AH66" s="82">
        <v>0</v>
      </c>
      <c r="AI66" s="82">
        <v>0</v>
      </c>
      <c r="AJ66" s="82">
        <v>0</v>
      </c>
      <c r="AK66" s="82">
        <v>0</v>
      </c>
      <c r="AL66" s="82">
        <v>0</v>
      </c>
      <c r="AM66" s="44">
        <v>0</v>
      </c>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row>
    <row r="67" spans="1:131" hidden="1">
      <c r="A67" s="23" t="s">
        <v>864</v>
      </c>
      <c r="B67" s="23"/>
      <c r="C67" s="82">
        <v>0</v>
      </c>
      <c r="D67" s="82">
        <v>0</v>
      </c>
      <c r="E67" s="82">
        <v>0</v>
      </c>
      <c r="F67" s="82">
        <v>0</v>
      </c>
      <c r="G67" s="82">
        <v>0</v>
      </c>
      <c r="H67" s="82">
        <v>-121.82324495846363</v>
      </c>
      <c r="I67" s="82">
        <v>0</v>
      </c>
      <c r="J67" s="82">
        <v>9999</v>
      </c>
      <c r="K67" s="82">
        <v>9999</v>
      </c>
      <c r="L67" s="260">
        <v>0</v>
      </c>
      <c r="M67" s="82">
        <v>-2.0966194255736608</v>
      </c>
      <c r="N67" s="82">
        <v>0</v>
      </c>
      <c r="O67" s="82">
        <v>0</v>
      </c>
      <c r="P67" s="82">
        <v>0</v>
      </c>
      <c r="Q67" s="82">
        <v>0</v>
      </c>
      <c r="R67" s="82">
        <v>0</v>
      </c>
      <c r="S67" s="82">
        <v>0</v>
      </c>
      <c r="T67" s="82">
        <v>0</v>
      </c>
      <c r="U67" s="82">
        <v>0</v>
      </c>
      <c r="V67" s="82">
        <v>0</v>
      </c>
      <c r="W67" s="82">
        <v>0</v>
      </c>
      <c r="X67" s="82">
        <v>0</v>
      </c>
      <c r="Y67" s="82">
        <v>0</v>
      </c>
      <c r="Z67" s="82">
        <v>0</v>
      </c>
      <c r="AA67" s="82"/>
      <c r="AB67" s="82">
        <v>0</v>
      </c>
      <c r="AC67" s="82">
        <v>0</v>
      </c>
      <c r="AD67" s="82">
        <v>0</v>
      </c>
      <c r="AE67" s="82">
        <v>0</v>
      </c>
      <c r="AF67" s="82">
        <v>0</v>
      </c>
      <c r="AG67" s="82">
        <v>0</v>
      </c>
      <c r="AH67" s="82">
        <v>0</v>
      </c>
      <c r="AI67" s="82">
        <v>0</v>
      </c>
      <c r="AJ67" s="82">
        <v>0</v>
      </c>
      <c r="AK67" s="82">
        <v>0</v>
      </c>
      <c r="AL67" s="82">
        <v>0</v>
      </c>
      <c r="AM67" s="44">
        <v>0</v>
      </c>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row>
    <row r="68" spans="1:131" hidden="1">
      <c r="A68" s="23" t="s">
        <v>865</v>
      </c>
      <c r="B68" s="23"/>
      <c r="C68" s="82">
        <v>0</v>
      </c>
      <c r="D68" s="82">
        <v>0</v>
      </c>
      <c r="E68" s="82">
        <v>0</v>
      </c>
      <c r="F68" s="82">
        <v>0</v>
      </c>
      <c r="G68" s="82">
        <v>0</v>
      </c>
      <c r="H68" s="82">
        <v>-96.833861377240211</v>
      </c>
      <c r="I68" s="82">
        <v>0</v>
      </c>
      <c r="J68" s="82">
        <v>9999</v>
      </c>
      <c r="K68" s="82">
        <v>9999</v>
      </c>
      <c r="L68" s="260">
        <v>0</v>
      </c>
      <c r="M68" s="82">
        <v>-1.6665436459688066</v>
      </c>
      <c r="N68" s="82">
        <v>0</v>
      </c>
      <c r="O68" s="82">
        <v>0</v>
      </c>
      <c r="P68" s="82">
        <v>0</v>
      </c>
      <c r="Q68" s="82">
        <v>0</v>
      </c>
      <c r="R68" s="82">
        <v>0</v>
      </c>
      <c r="S68" s="82">
        <v>0</v>
      </c>
      <c r="T68" s="82">
        <v>0</v>
      </c>
      <c r="U68" s="82">
        <v>0</v>
      </c>
      <c r="V68" s="82">
        <v>0</v>
      </c>
      <c r="W68" s="82">
        <v>0</v>
      </c>
      <c r="X68" s="82">
        <v>0</v>
      </c>
      <c r="Y68" s="82">
        <v>0</v>
      </c>
      <c r="Z68" s="82">
        <v>0</v>
      </c>
      <c r="AA68" s="82"/>
      <c r="AB68" s="82">
        <v>0</v>
      </c>
      <c r="AC68" s="82">
        <v>0</v>
      </c>
      <c r="AD68" s="82">
        <v>0</v>
      </c>
      <c r="AE68" s="82">
        <v>0</v>
      </c>
      <c r="AF68" s="82">
        <v>0</v>
      </c>
      <c r="AG68" s="82">
        <v>0</v>
      </c>
      <c r="AH68" s="82">
        <v>0</v>
      </c>
      <c r="AI68" s="82">
        <v>0</v>
      </c>
      <c r="AJ68" s="82">
        <v>0</v>
      </c>
      <c r="AK68" s="82">
        <v>0</v>
      </c>
      <c r="AL68" s="82">
        <v>0</v>
      </c>
      <c r="AM68" s="44">
        <v>0</v>
      </c>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row>
    <row r="69" spans="1:131" hidden="1">
      <c r="A69" s="23" t="s">
        <v>866</v>
      </c>
      <c r="B69" s="23"/>
      <c r="C69" s="82">
        <v>0</v>
      </c>
      <c r="D69" s="82">
        <v>0</v>
      </c>
      <c r="E69" s="82">
        <v>0</v>
      </c>
      <c r="F69" s="82">
        <v>0</v>
      </c>
      <c r="G69" s="82">
        <v>0</v>
      </c>
      <c r="H69" s="82">
        <v>-68.866847074153767</v>
      </c>
      <c r="I69" s="82">
        <v>0</v>
      </c>
      <c r="J69" s="82">
        <v>9999</v>
      </c>
      <c r="K69" s="82">
        <v>9999</v>
      </c>
      <c r="L69" s="260">
        <v>0</v>
      </c>
      <c r="M69" s="82">
        <v>-1.1827083817970334</v>
      </c>
      <c r="N69" s="82">
        <v>0</v>
      </c>
      <c r="O69" s="82">
        <v>0</v>
      </c>
      <c r="P69" s="82">
        <v>0</v>
      </c>
      <c r="Q69" s="82">
        <v>0</v>
      </c>
      <c r="R69" s="82">
        <v>0</v>
      </c>
      <c r="S69" s="82">
        <v>0</v>
      </c>
      <c r="T69" s="82">
        <v>0</v>
      </c>
      <c r="U69" s="82">
        <v>0</v>
      </c>
      <c r="V69" s="82">
        <v>0</v>
      </c>
      <c r="W69" s="82">
        <v>0</v>
      </c>
      <c r="X69" s="82">
        <v>0</v>
      </c>
      <c r="Y69" s="82">
        <v>0</v>
      </c>
      <c r="Z69" s="82">
        <v>0</v>
      </c>
      <c r="AA69" s="82"/>
      <c r="AB69" s="82">
        <v>0</v>
      </c>
      <c r="AC69" s="82">
        <v>0</v>
      </c>
      <c r="AD69" s="82">
        <v>0</v>
      </c>
      <c r="AE69" s="82">
        <v>0</v>
      </c>
      <c r="AF69" s="82">
        <v>0</v>
      </c>
      <c r="AG69" s="82">
        <v>0</v>
      </c>
      <c r="AH69" s="82">
        <v>0</v>
      </c>
      <c r="AI69" s="82">
        <v>0</v>
      </c>
      <c r="AJ69" s="82">
        <v>0</v>
      </c>
      <c r="AK69" s="82">
        <v>0</v>
      </c>
      <c r="AL69" s="82">
        <v>0</v>
      </c>
      <c r="AM69" s="44">
        <v>0</v>
      </c>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row>
    <row r="70" spans="1:131" hidden="1">
      <c r="A70" s="23" t="s">
        <v>867</v>
      </c>
      <c r="B70" s="23"/>
      <c r="C70" s="82">
        <v>0</v>
      </c>
      <c r="D70" s="82">
        <v>0</v>
      </c>
      <c r="E70" s="82">
        <v>0</v>
      </c>
      <c r="F70" s="82">
        <v>0</v>
      </c>
      <c r="G70" s="82">
        <v>0</v>
      </c>
      <c r="H70" s="82">
        <v>-122.08213799509083</v>
      </c>
      <c r="I70" s="82">
        <v>0</v>
      </c>
      <c r="J70" s="82">
        <v>9999</v>
      </c>
      <c r="K70" s="82">
        <v>9999</v>
      </c>
      <c r="L70" s="260">
        <v>0</v>
      </c>
      <c r="M70" s="82">
        <v>-2.0966194040947452</v>
      </c>
      <c r="N70" s="82">
        <v>0</v>
      </c>
      <c r="O70" s="82">
        <v>0</v>
      </c>
      <c r="P70" s="82">
        <v>0</v>
      </c>
      <c r="Q70" s="82">
        <v>0</v>
      </c>
      <c r="R70" s="82">
        <v>0</v>
      </c>
      <c r="S70" s="82">
        <v>0</v>
      </c>
      <c r="T70" s="82">
        <v>0</v>
      </c>
      <c r="U70" s="82">
        <v>0</v>
      </c>
      <c r="V70" s="82">
        <v>0</v>
      </c>
      <c r="W70" s="82">
        <v>0</v>
      </c>
      <c r="X70" s="82">
        <v>0</v>
      </c>
      <c r="Y70" s="82">
        <v>0</v>
      </c>
      <c r="Z70" s="82">
        <v>0</v>
      </c>
      <c r="AA70" s="82"/>
      <c r="AB70" s="82">
        <v>0</v>
      </c>
      <c r="AC70" s="82">
        <v>0</v>
      </c>
      <c r="AD70" s="82">
        <v>0</v>
      </c>
      <c r="AE70" s="82">
        <v>0</v>
      </c>
      <c r="AF70" s="82">
        <v>0</v>
      </c>
      <c r="AG70" s="82">
        <v>0</v>
      </c>
      <c r="AH70" s="82">
        <v>0</v>
      </c>
      <c r="AI70" s="82">
        <v>0</v>
      </c>
      <c r="AJ70" s="82">
        <v>0</v>
      </c>
      <c r="AK70" s="82">
        <v>0</v>
      </c>
      <c r="AL70" s="82">
        <v>0</v>
      </c>
      <c r="AM70" s="44">
        <v>0</v>
      </c>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row>
    <row r="71" spans="1:131" hidden="1">
      <c r="A71" s="23" t="s">
        <v>868</v>
      </c>
      <c r="B71" s="23"/>
      <c r="C71" s="82">
        <v>0</v>
      </c>
      <c r="D71" s="82">
        <v>0</v>
      </c>
      <c r="E71" s="82">
        <v>0</v>
      </c>
      <c r="F71" s="82">
        <v>0</v>
      </c>
      <c r="G71" s="82">
        <v>0</v>
      </c>
      <c r="H71" s="82">
        <v>-184.43100647929165</v>
      </c>
      <c r="I71" s="82">
        <v>0</v>
      </c>
      <c r="J71" s="82">
        <v>9999</v>
      </c>
      <c r="K71" s="82">
        <v>9999</v>
      </c>
      <c r="L71" s="260">
        <v>0</v>
      </c>
      <c r="M71" s="82">
        <v>-3.1718088273221654</v>
      </c>
      <c r="N71" s="82">
        <v>0</v>
      </c>
      <c r="O71" s="82">
        <v>0</v>
      </c>
      <c r="P71" s="82">
        <v>0</v>
      </c>
      <c r="Q71" s="82">
        <v>0</v>
      </c>
      <c r="R71" s="82">
        <v>0</v>
      </c>
      <c r="S71" s="82">
        <v>0</v>
      </c>
      <c r="T71" s="82">
        <v>0</v>
      </c>
      <c r="U71" s="82">
        <v>0</v>
      </c>
      <c r="V71" s="82">
        <v>0</v>
      </c>
      <c r="W71" s="82">
        <v>0</v>
      </c>
      <c r="X71" s="82">
        <v>0</v>
      </c>
      <c r="Y71" s="82">
        <v>0</v>
      </c>
      <c r="Z71" s="82">
        <v>0</v>
      </c>
      <c r="AA71" s="82"/>
      <c r="AB71" s="82">
        <v>0</v>
      </c>
      <c r="AC71" s="82">
        <v>0</v>
      </c>
      <c r="AD71" s="82">
        <v>0</v>
      </c>
      <c r="AE71" s="82">
        <v>0</v>
      </c>
      <c r="AF71" s="82">
        <v>0</v>
      </c>
      <c r="AG71" s="82">
        <v>0</v>
      </c>
      <c r="AH71" s="82">
        <v>0</v>
      </c>
      <c r="AI71" s="82">
        <v>0</v>
      </c>
      <c r="AJ71" s="82">
        <v>0</v>
      </c>
      <c r="AK71" s="82">
        <v>0</v>
      </c>
      <c r="AL71" s="82">
        <v>0</v>
      </c>
      <c r="AM71" s="44">
        <v>0</v>
      </c>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row>
    <row r="72" spans="1:131" hidden="1">
      <c r="A72" s="23" t="s">
        <v>869</v>
      </c>
      <c r="B72" s="23"/>
      <c r="C72" s="82">
        <v>0</v>
      </c>
      <c r="D72" s="82">
        <v>0</v>
      </c>
      <c r="E72" s="82">
        <v>0</v>
      </c>
      <c r="F72" s="82">
        <v>0</v>
      </c>
      <c r="G72" s="82">
        <v>0</v>
      </c>
      <c r="H72" s="82">
        <v>-123.28663419234347</v>
      </c>
      <c r="I72" s="82">
        <v>0</v>
      </c>
      <c r="J72" s="82">
        <v>9999</v>
      </c>
      <c r="K72" s="82">
        <v>9999</v>
      </c>
      <c r="L72" s="260">
        <v>0</v>
      </c>
      <c r="M72" s="82">
        <v>-2.1503788519622464</v>
      </c>
      <c r="N72" s="82">
        <v>0</v>
      </c>
      <c r="O72" s="82">
        <v>0</v>
      </c>
      <c r="P72" s="82">
        <v>0</v>
      </c>
      <c r="Q72" s="82">
        <v>0</v>
      </c>
      <c r="R72" s="82">
        <v>0</v>
      </c>
      <c r="S72" s="82">
        <v>0</v>
      </c>
      <c r="T72" s="82">
        <v>0</v>
      </c>
      <c r="U72" s="82">
        <v>0</v>
      </c>
      <c r="V72" s="82">
        <v>0</v>
      </c>
      <c r="W72" s="82">
        <v>0</v>
      </c>
      <c r="X72" s="82">
        <v>0</v>
      </c>
      <c r="Y72" s="82">
        <v>0</v>
      </c>
      <c r="Z72" s="82">
        <v>0</v>
      </c>
      <c r="AA72" s="82"/>
      <c r="AB72" s="82">
        <v>0</v>
      </c>
      <c r="AC72" s="82">
        <v>0</v>
      </c>
      <c r="AD72" s="82">
        <v>0</v>
      </c>
      <c r="AE72" s="82">
        <v>0</v>
      </c>
      <c r="AF72" s="82">
        <v>0</v>
      </c>
      <c r="AG72" s="82">
        <v>0</v>
      </c>
      <c r="AH72" s="82">
        <v>0</v>
      </c>
      <c r="AI72" s="82">
        <v>0</v>
      </c>
      <c r="AJ72" s="82">
        <v>0</v>
      </c>
      <c r="AK72" s="82">
        <v>0</v>
      </c>
      <c r="AL72" s="82">
        <v>0</v>
      </c>
      <c r="AM72" s="44">
        <v>0</v>
      </c>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row>
    <row r="73" spans="1:131" hidden="1">
      <c r="A73" s="23" t="s">
        <v>870</v>
      </c>
      <c r="B73" s="23"/>
      <c r="C73" s="82">
        <v>0</v>
      </c>
      <c r="D73" s="82">
        <v>0</v>
      </c>
      <c r="E73" s="82">
        <v>0</v>
      </c>
      <c r="F73" s="82">
        <v>0</v>
      </c>
      <c r="G73" s="82">
        <v>0</v>
      </c>
      <c r="H73" s="82">
        <v>-214.20361597796301</v>
      </c>
      <c r="I73" s="82">
        <v>0</v>
      </c>
      <c r="J73" s="82">
        <v>9999</v>
      </c>
      <c r="K73" s="82">
        <v>9999</v>
      </c>
      <c r="L73" s="260">
        <v>0</v>
      </c>
      <c r="M73" s="82">
        <v>-3.8706819839999973</v>
      </c>
      <c r="N73" s="82">
        <v>0</v>
      </c>
      <c r="O73" s="82">
        <v>0</v>
      </c>
      <c r="P73" s="82">
        <v>0</v>
      </c>
      <c r="Q73" s="82">
        <v>0</v>
      </c>
      <c r="R73" s="82">
        <v>0</v>
      </c>
      <c r="S73" s="82">
        <v>0</v>
      </c>
      <c r="T73" s="82">
        <v>0</v>
      </c>
      <c r="U73" s="82">
        <v>0</v>
      </c>
      <c r="V73" s="82">
        <v>0</v>
      </c>
      <c r="W73" s="82">
        <v>0</v>
      </c>
      <c r="X73" s="82">
        <v>0</v>
      </c>
      <c r="Y73" s="82">
        <v>0</v>
      </c>
      <c r="Z73" s="82">
        <v>0</v>
      </c>
      <c r="AA73" s="82"/>
      <c r="AB73" s="82">
        <v>0</v>
      </c>
      <c r="AC73" s="82">
        <v>0</v>
      </c>
      <c r="AD73" s="82">
        <v>0</v>
      </c>
      <c r="AE73" s="82">
        <v>0</v>
      </c>
      <c r="AF73" s="82">
        <v>0</v>
      </c>
      <c r="AG73" s="82">
        <v>0</v>
      </c>
      <c r="AH73" s="82">
        <v>0</v>
      </c>
      <c r="AI73" s="82">
        <v>0</v>
      </c>
      <c r="AJ73" s="82">
        <v>0</v>
      </c>
      <c r="AK73" s="82">
        <v>0</v>
      </c>
      <c r="AL73" s="82">
        <v>0</v>
      </c>
      <c r="AM73" s="44">
        <v>0</v>
      </c>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row>
    <row r="74" spans="1:131" hidden="1">
      <c r="A74" s="23" t="s">
        <v>871</v>
      </c>
      <c r="B74" s="23"/>
      <c r="C74" s="82">
        <v>0</v>
      </c>
      <c r="D74" s="82">
        <v>0</v>
      </c>
      <c r="E74" s="82">
        <v>0</v>
      </c>
      <c r="F74" s="82">
        <v>0</v>
      </c>
      <c r="G74" s="82">
        <v>0</v>
      </c>
      <c r="H74" s="82">
        <v>-119.0020088766462</v>
      </c>
      <c r="I74" s="82">
        <v>0</v>
      </c>
      <c r="J74" s="82">
        <v>9999</v>
      </c>
      <c r="K74" s="82">
        <v>9999</v>
      </c>
      <c r="L74" s="260">
        <v>0</v>
      </c>
      <c r="M74" s="82">
        <v>-2.1503788799999999</v>
      </c>
      <c r="N74" s="82">
        <v>0</v>
      </c>
      <c r="O74" s="82">
        <v>0</v>
      </c>
      <c r="P74" s="82">
        <v>0</v>
      </c>
      <c r="Q74" s="82">
        <v>0</v>
      </c>
      <c r="R74" s="82">
        <v>0</v>
      </c>
      <c r="S74" s="82">
        <v>0</v>
      </c>
      <c r="T74" s="82">
        <v>0</v>
      </c>
      <c r="U74" s="82">
        <v>0</v>
      </c>
      <c r="V74" s="82">
        <v>0</v>
      </c>
      <c r="W74" s="82">
        <v>0</v>
      </c>
      <c r="X74" s="82">
        <v>0</v>
      </c>
      <c r="Y74" s="82">
        <v>0</v>
      </c>
      <c r="Z74" s="82">
        <v>0</v>
      </c>
      <c r="AA74" s="82"/>
      <c r="AB74" s="82">
        <v>0</v>
      </c>
      <c r="AC74" s="82">
        <v>0</v>
      </c>
      <c r="AD74" s="82">
        <v>0</v>
      </c>
      <c r="AE74" s="82">
        <v>0</v>
      </c>
      <c r="AF74" s="82">
        <v>0</v>
      </c>
      <c r="AG74" s="82">
        <v>0</v>
      </c>
      <c r="AH74" s="82">
        <v>0</v>
      </c>
      <c r="AI74" s="82">
        <v>0</v>
      </c>
      <c r="AJ74" s="82">
        <v>0</v>
      </c>
      <c r="AK74" s="82">
        <v>0</v>
      </c>
      <c r="AL74" s="82">
        <v>0</v>
      </c>
      <c r="AM74" s="44">
        <v>0</v>
      </c>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row>
    <row r="75" spans="1:131" hidden="1">
      <c r="A75" s="23" t="s">
        <v>872</v>
      </c>
      <c r="B75" s="23"/>
      <c r="C75" s="82">
        <v>0</v>
      </c>
      <c r="D75" s="82">
        <v>0</v>
      </c>
      <c r="E75" s="82">
        <v>0</v>
      </c>
      <c r="F75" s="82">
        <v>0</v>
      </c>
      <c r="G75" s="82">
        <v>0</v>
      </c>
      <c r="H75" s="82">
        <v>-55.686594528194938</v>
      </c>
      <c r="I75" s="82">
        <v>0</v>
      </c>
      <c r="J75" s="82">
        <v>9999</v>
      </c>
      <c r="K75" s="82">
        <v>9999</v>
      </c>
      <c r="L75" s="260">
        <v>0</v>
      </c>
      <c r="M75" s="82">
        <v>-0.96767050140727873</v>
      </c>
      <c r="N75" s="82">
        <v>0</v>
      </c>
      <c r="O75" s="82">
        <v>0</v>
      </c>
      <c r="P75" s="82">
        <v>0</v>
      </c>
      <c r="Q75" s="82">
        <v>0</v>
      </c>
      <c r="R75" s="82">
        <v>0</v>
      </c>
      <c r="S75" s="82">
        <v>0</v>
      </c>
      <c r="T75" s="82">
        <v>0</v>
      </c>
      <c r="U75" s="82">
        <v>0</v>
      </c>
      <c r="V75" s="82">
        <v>0</v>
      </c>
      <c r="W75" s="82">
        <v>0</v>
      </c>
      <c r="X75" s="82">
        <v>0</v>
      </c>
      <c r="Y75" s="82">
        <v>0</v>
      </c>
      <c r="Z75" s="82">
        <v>0</v>
      </c>
      <c r="AA75" s="82"/>
      <c r="AB75" s="82">
        <v>0</v>
      </c>
      <c r="AC75" s="82">
        <v>0</v>
      </c>
      <c r="AD75" s="82">
        <v>0</v>
      </c>
      <c r="AE75" s="82">
        <v>0</v>
      </c>
      <c r="AF75" s="82">
        <v>0</v>
      </c>
      <c r="AG75" s="82">
        <v>0</v>
      </c>
      <c r="AH75" s="82">
        <v>0</v>
      </c>
      <c r="AI75" s="82">
        <v>0</v>
      </c>
      <c r="AJ75" s="82">
        <v>0</v>
      </c>
      <c r="AK75" s="82">
        <v>0</v>
      </c>
      <c r="AL75" s="82">
        <v>0</v>
      </c>
      <c r="AM75" s="44">
        <v>0</v>
      </c>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row>
    <row r="76" spans="1:131">
      <c r="A76" s="23"/>
      <c r="B76" s="2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4"/>
  <dimension ref="A1:EA364"/>
  <sheetViews>
    <sheetView topLeftCell="A326" workbookViewId="0">
      <selection activeCell="A82" sqref="A82:EA364"/>
    </sheetView>
  </sheetViews>
  <sheetFormatPr defaultRowHeight="12.75"/>
  <cols>
    <col min="1" max="1" width="53.8554687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14" t="s">
        <v>14</v>
      </c>
      <c r="B1" s="15"/>
      <c r="C1" s="15"/>
      <c r="D1" s="15"/>
      <c r="E1" s="15"/>
      <c r="F1" s="15"/>
      <c r="G1" s="15"/>
      <c r="H1" s="16"/>
      <c r="I1" s="17"/>
      <c r="J1" s="17"/>
      <c r="K1" s="17"/>
      <c r="L1" s="17"/>
      <c r="M1" s="17"/>
      <c r="N1" s="18"/>
      <c r="O1" s="19" t="e">
        <v>#REF!</v>
      </c>
      <c r="P1" s="18"/>
      <c r="Q1" s="18"/>
      <c r="R1" s="18"/>
      <c r="S1" s="16"/>
      <c r="T1" s="16"/>
      <c r="U1" s="16"/>
      <c r="V1" s="18"/>
      <c r="W1" s="16"/>
      <c r="X1" s="16"/>
      <c r="Y1" s="16"/>
      <c r="Z1" s="16"/>
      <c r="AA1" s="16"/>
      <c r="AB1" s="16"/>
      <c r="AC1" s="16"/>
      <c r="AD1" s="16"/>
      <c r="AE1" s="16"/>
      <c r="AF1" s="16"/>
      <c r="AG1" s="16"/>
      <c r="AH1" s="16"/>
      <c r="AI1" s="16"/>
      <c r="AJ1" s="16"/>
      <c r="AK1" s="16"/>
      <c r="AL1" s="16"/>
      <c r="AM1" s="16"/>
      <c r="AN1" s="16"/>
      <c r="AO1" s="16"/>
      <c r="AP1" s="20"/>
      <c r="AQ1" s="16"/>
      <c r="AR1" s="16"/>
      <c r="AS1" s="16"/>
      <c r="AT1" s="16"/>
      <c r="AU1" s="16"/>
      <c r="AV1" s="20"/>
      <c r="AW1" s="16"/>
      <c r="AX1" s="16"/>
      <c r="AY1" s="16"/>
      <c r="AZ1" s="16"/>
      <c r="BA1" s="16"/>
      <c r="BB1" s="16"/>
      <c r="BC1" s="16"/>
      <c r="BD1" s="16"/>
      <c r="BE1" s="16"/>
      <c r="BF1" s="16"/>
      <c r="BG1" s="16"/>
      <c r="BH1" s="16"/>
      <c r="BI1" s="16"/>
      <c r="BJ1" s="16"/>
      <c r="BK1" s="16"/>
      <c r="BL1" s="16"/>
      <c r="BM1" s="21"/>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20"/>
      <c r="CQ1" s="16"/>
      <c r="CR1" s="16"/>
      <c r="CS1" s="16"/>
      <c r="CT1" s="16"/>
      <c r="CU1" s="16"/>
      <c r="CV1" s="16"/>
      <c r="CW1" s="16"/>
      <c r="CX1" s="16"/>
      <c r="CY1" s="16"/>
      <c r="CZ1" s="16"/>
      <c r="DA1" s="16"/>
    </row>
    <row r="2" spans="1:105">
      <c r="A2" s="22" t="s">
        <v>15</v>
      </c>
      <c r="B2" s="16" t="str">
        <f>'7PSourceSummary'!D2</f>
        <v>Lighting Controls Interior</v>
      </c>
      <c r="C2" s="16"/>
      <c r="D2" s="16"/>
      <c r="E2" s="16"/>
      <c r="F2" s="16"/>
      <c r="G2" s="16"/>
      <c r="H2" s="16"/>
      <c r="I2" s="17"/>
      <c r="J2" s="17"/>
      <c r="K2" s="17"/>
      <c r="L2" s="17"/>
      <c r="M2" s="17"/>
      <c r="N2" s="18"/>
      <c r="O2" s="18"/>
      <c r="P2" s="18"/>
      <c r="Q2" s="18"/>
      <c r="R2" s="18"/>
      <c r="S2" s="16"/>
      <c r="T2" s="16"/>
      <c r="U2" s="16"/>
      <c r="V2" s="18"/>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20"/>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row>
    <row r="3" spans="1:105">
      <c r="A3" s="22" t="s">
        <v>16</v>
      </c>
      <c r="B3" s="23"/>
      <c r="C3" s="22">
        <v>2012</v>
      </c>
      <c r="D3" s="23"/>
      <c r="E3" s="23"/>
      <c r="F3" s="23"/>
      <c r="G3" s="23"/>
      <c r="H3" s="23"/>
      <c r="I3" s="23"/>
      <c r="J3" s="24"/>
      <c r="K3" s="25"/>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5"/>
      <c r="CP3" s="25"/>
      <c r="CQ3" s="23"/>
      <c r="CR3" s="23"/>
      <c r="CS3" s="23"/>
      <c r="CT3" s="23"/>
      <c r="CU3" s="23"/>
      <c r="CV3" s="23"/>
      <c r="CW3" s="23"/>
      <c r="CX3" s="23"/>
      <c r="CY3" s="23"/>
      <c r="CZ3" s="23"/>
      <c r="DA3" s="23"/>
    </row>
    <row r="4" spans="1:105">
      <c r="A4" s="23"/>
      <c r="B4" s="336" t="s">
        <v>977</v>
      </c>
      <c r="C4" s="337">
        <v>1000</v>
      </c>
      <c r="D4" s="338" t="s">
        <v>978</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row>
    <row r="5" spans="1:105">
      <c r="A5" s="27">
        <v>1</v>
      </c>
      <c r="B5" s="27">
        <v>2</v>
      </c>
      <c r="C5" s="27">
        <v>3</v>
      </c>
      <c r="D5" s="27">
        <v>4</v>
      </c>
      <c r="E5" s="27">
        <v>5</v>
      </c>
      <c r="F5" s="27">
        <v>6</v>
      </c>
      <c r="G5" s="27">
        <v>7</v>
      </c>
      <c r="H5" s="27">
        <v>8</v>
      </c>
      <c r="I5" s="27">
        <v>9</v>
      </c>
      <c r="J5" s="27">
        <v>10</v>
      </c>
      <c r="K5" s="27">
        <v>11</v>
      </c>
      <c r="L5" s="27">
        <v>12</v>
      </c>
      <c r="M5" s="27">
        <v>13</v>
      </c>
      <c r="N5" s="27">
        <v>14</v>
      </c>
      <c r="O5" s="27">
        <v>15</v>
      </c>
      <c r="P5" s="27">
        <v>16</v>
      </c>
      <c r="Q5" s="27">
        <v>17</v>
      </c>
      <c r="R5" s="27">
        <v>18</v>
      </c>
      <c r="S5" s="27">
        <v>19</v>
      </c>
      <c r="T5" s="27">
        <v>20</v>
      </c>
      <c r="U5" s="27">
        <v>21</v>
      </c>
      <c r="V5" s="27">
        <v>22</v>
      </c>
      <c r="W5" s="27">
        <v>23</v>
      </c>
      <c r="X5" s="27">
        <v>24</v>
      </c>
      <c r="Y5" s="27">
        <v>25</v>
      </c>
      <c r="Z5" s="27">
        <v>26</v>
      </c>
      <c r="AA5" s="27">
        <v>27</v>
      </c>
      <c r="AB5" s="27">
        <v>28</v>
      </c>
      <c r="AC5" s="27">
        <v>29</v>
      </c>
      <c r="AD5" s="27">
        <v>30</v>
      </c>
      <c r="AE5" s="27">
        <v>31</v>
      </c>
      <c r="AF5" s="27">
        <v>32</v>
      </c>
      <c r="AG5" s="27">
        <v>33</v>
      </c>
      <c r="AH5" s="27">
        <v>34</v>
      </c>
      <c r="AI5" s="27">
        <v>35</v>
      </c>
      <c r="AJ5" s="27">
        <v>36</v>
      </c>
      <c r="AK5" s="27">
        <v>37</v>
      </c>
      <c r="AL5" s="27">
        <v>38</v>
      </c>
      <c r="AM5" s="27">
        <v>39</v>
      </c>
      <c r="AN5" s="27">
        <v>40</v>
      </c>
      <c r="AO5" s="27">
        <v>41</v>
      </c>
      <c r="AP5" s="27">
        <v>42</v>
      </c>
      <c r="AQ5" s="27">
        <v>43</v>
      </c>
      <c r="AR5" s="27">
        <v>44</v>
      </c>
      <c r="AS5" s="27">
        <v>45</v>
      </c>
      <c r="AT5" s="27">
        <v>46</v>
      </c>
      <c r="AU5" s="27">
        <v>47</v>
      </c>
      <c r="AV5" s="27">
        <v>48</v>
      </c>
      <c r="AW5" s="27">
        <v>49</v>
      </c>
      <c r="AX5" s="27">
        <v>50</v>
      </c>
      <c r="AY5" s="27">
        <v>51</v>
      </c>
      <c r="AZ5" s="27">
        <v>52</v>
      </c>
      <c r="BA5" s="27">
        <v>53</v>
      </c>
      <c r="BB5" s="27">
        <v>54</v>
      </c>
      <c r="BC5" s="27">
        <v>55</v>
      </c>
      <c r="BD5" s="27">
        <v>56</v>
      </c>
      <c r="BE5" s="27">
        <v>57</v>
      </c>
      <c r="BF5" s="27">
        <v>58</v>
      </c>
      <c r="BG5" s="27">
        <v>59</v>
      </c>
      <c r="BH5" s="27">
        <v>60</v>
      </c>
      <c r="BI5" s="27">
        <v>61</v>
      </c>
      <c r="BJ5" s="27">
        <v>62</v>
      </c>
      <c r="BK5" s="27">
        <v>63</v>
      </c>
      <c r="BL5" s="27">
        <v>64</v>
      </c>
      <c r="BM5" s="27">
        <v>65</v>
      </c>
      <c r="BN5" s="27">
        <v>66</v>
      </c>
      <c r="BO5" s="27">
        <v>67</v>
      </c>
      <c r="BP5" s="27">
        <v>68</v>
      </c>
      <c r="BQ5" s="27">
        <v>69</v>
      </c>
      <c r="BR5" s="27">
        <v>70</v>
      </c>
      <c r="BS5" s="27">
        <v>71</v>
      </c>
      <c r="BT5" s="27">
        <v>72</v>
      </c>
      <c r="BU5" s="27">
        <v>73</v>
      </c>
      <c r="BV5" s="27">
        <v>74</v>
      </c>
      <c r="BW5" s="27">
        <v>75</v>
      </c>
      <c r="BX5" s="27">
        <v>76</v>
      </c>
      <c r="BY5" s="27">
        <v>77</v>
      </c>
      <c r="BZ5" s="27">
        <v>78</v>
      </c>
      <c r="CA5" s="27">
        <v>79</v>
      </c>
      <c r="CB5" s="27">
        <v>80</v>
      </c>
      <c r="CC5" s="27">
        <v>81</v>
      </c>
      <c r="CD5" s="27">
        <v>82</v>
      </c>
      <c r="CE5" s="27">
        <v>83</v>
      </c>
      <c r="CF5" s="27">
        <v>84</v>
      </c>
      <c r="CG5" s="27">
        <v>85</v>
      </c>
      <c r="CH5" s="27">
        <v>86</v>
      </c>
      <c r="CI5" s="27">
        <v>87</v>
      </c>
      <c r="CJ5" s="27">
        <v>88</v>
      </c>
      <c r="CK5" s="27">
        <v>89</v>
      </c>
      <c r="CL5" s="27">
        <v>90</v>
      </c>
      <c r="CM5" s="27">
        <v>91</v>
      </c>
      <c r="CN5" s="27">
        <v>92</v>
      </c>
      <c r="CO5" s="27">
        <v>93</v>
      </c>
      <c r="CP5" s="27">
        <v>94</v>
      </c>
      <c r="CQ5" s="27">
        <v>95</v>
      </c>
      <c r="CR5" s="27">
        <v>96</v>
      </c>
      <c r="CS5" s="27">
        <v>97</v>
      </c>
      <c r="CT5" s="27">
        <v>98</v>
      </c>
      <c r="CU5" s="27">
        <v>99</v>
      </c>
      <c r="CV5" s="27">
        <v>100</v>
      </c>
      <c r="CW5" s="27">
        <v>101</v>
      </c>
      <c r="CX5" s="27">
        <v>102</v>
      </c>
      <c r="CY5" s="27">
        <v>103</v>
      </c>
      <c r="CZ5" s="27">
        <v>104</v>
      </c>
      <c r="DA5" s="27">
        <v>105</v>
      </c>
    </row>
    <row r="6" spans="1:105">
      <c r="A6" s="28" t="s">
        <v>17</v>
      </c>
      <c r="B6" s="29"/>
      <c r="C6" s="29"/>
      <c r="D6" s="29"/>
      <c r="E6" s="29"/>
      <c r="F6" s="29"/>
      <c r="G6" s="30"/>
      <c r="H6" s="31"/>
      <c r="I6" s="361" t="s">
        <v>18</v>
      </c>
      <c r="J6" s="362"/>
      <c r="K6" s="362"/>
      <c r="L6" s="362"/>
      <c r="M6" s="362"/>
      <c r="N6" s="363"/>
      <c r="O6" s="364" t="s">
        <v>19</v>
      </c>
      <c r="P6" s="365"/>
      <c r="Q6" s="32" t="s">
        <v>20</v>
      </c>
      <c r="R6" s="366" t="s">
        <v>21</v>
      </c>
      <c r="S6" s="366"/>
      <c r="T6" s="366"/>
      <c r="U6" s="33"/>
      <c r="V6" s="33"/>
      <c r="W6" s="33"/>
      <c r="X6" s="34"/>
      <c r="Y6" s="35"/>
      <c r="Z6" s="33"/>
      <c r="AA6" s="33"/>
      <c r="AB6" s="33"/>
      <c r="AC6" s="33"/>
      <c r="AD6" s="33"/>
      <c r="AE6" s="36"/>
      <c r="AF6" s="36"/>
      <c r="AG6" s="36"/>
      <c r="AH6" s="36"/>
      <c r="AI6" s="36"/>
      <c r="AJ6" s="36"/>
      <c r="AK6" s="36"/>
      <c r="AL6" s="36"/>
      <c r="AM6" s="36"/>
      <c r="AN6" s="36"/>
      <c r="AO6" s="3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row>
    <row r="7" spans="1:105" ht="25.5">
      <c r="A7" s="37" t="s">
        <v>22</v>
      </c>
      <c r="B7" s="37" t="s">
        <v>23</v>
      </c>
      <c r="C7" s="37" t="s">
        <v>24</v>
      </c>
      <c r="D7" s="37" t="s">
        <v>25</v>
      </c>
      <c r="E7" s="37" t="s">
        <v>26</v>
      </c>
      <c r="F7" s="38" t="s">
        <v>27</v>
      </c>
      <c r="G7" s="37" t="s">
        <v>28</v>
      </c>
      <c r="H7" s="39" t="s">
        <v>29</v>
      </c>
      <c r="I7" s="39" t="s">
        <v>30</v>
      </c>
      <c r="J7" s="39" t="s">
        <v>31</v>
      </c>
      <c r="K7" s="39" t="s">
        <v>32</v>
      </c>
      <c r="L7" s="39" t="s">
        <v>33</v>
      </c>
      <c r="M7" s="39" t="s">
        <v>34</v>
      </c>
      <c r="N7" s="39" t="s">
        <v>35</v>
      </c>
      <c r="O7" s="40" t="s">
        <v>36</v>
      </c>
      <c r="P7" s="39" t="s">
        <v>28</v>
      </c>
      <c r="Q7" s="41" t="s">
        <v>37</v>
      </c>
      <c r="R7" s="42" t="s">
        <v>38</v>
      </c>
      <c r="S7" s="42" t="s">
        <v>39</v>
      </c>
      <c r="T7" s="42" t="s">
        <v>40</v>
      </c>
      <c r="U7" s="43"/>
      <c r="V7" s="43"/>
      <c r="W7" s="43"/>
      <c r="X7" s="43"/>
      <c r="Y7" s="43"/>
      <c r="Z7" s="43"/>
      <c r="AA7" s="43"/>
      <c r="AB7" s="43"/>
      <c r="AC7" s="43"/>
      <c r="AD7" s="43"/>
      <c r="AE7" s="36"/>
      <c r="AF7" s="36"/>
      <c r="AG7" s="36"/>
      <c r="AH7" s="36"/>
      <c r="AI7" s="36"/>
      <c r="AJ7" s="36"/>
      <c r="AK7" s="36"/>
      <c r="AL7" s="36"/>
      <c r="AM7" s="36"/>
      <c r="AN7" s="36"/>
      <c r="AO7" s="3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row>
    <row r="8" spans="1:105">
      <c r="A8" s="44" t="str">
        <f>MMap!C11</f>
        <v>Lighting Controls Interior-New-Large Off-Unitary</v>
      </c>
      <c r="B8" s="44" t="str">
        <f>MMap!A11</f>
        <v>Lighting Controls Interior-Unitary-Large Off-New</v>
      </c>
      <c r="C8" s="339">
        <f ca="1">MMap!T11*$C$4</f>
        <v>426.36867452986309</v>
      </c>
      <c r="D8" s="45">
        <f>MMap!P11</f>
        <v>15</v>
      </c>
      <c r="E8" s="46">
        <f ca="1">MMap!R11*$C$4</f>
        <v>341.07502876871905</v>
      </c>
      <c r="F8" s="46"/>
      <c r="G8" s="251" t="str">
        <f>MMap!M11</f>
        <v>C-LOff-Lgt-LPD Int-All-All-C</v>
      </c>
      <c r="H8" s="45"/>
      <c r="I8" s="45"/>
      <c r="J8" s="45"/>
      <c r="K8" s="45"/>
      <c r="L8" s="45"/>
      <c r="M8" s="45"/>
      <c r="N8" s="45"/>
      <c r="O8" s="315">
        <f>MMap!V11*$C$4</f>
        <v>-8.1887999999999987</v>
      </c>
      <c r="P8" s="253" t="str">
        <f>MMap!N11</f>
        <v>Commercial-large Office-Heat</v>
      </c>
      <c r="Q8" s="47" t="s">
        <v>566</v>
      </c>
      <c r="R8" s="45"/>
      <c r="S8" s="45"/>
      <c r="T8" s="45"/>
      <c r="U8" s="43"/>
      <c r="V8" s="43"/>
      <c r="W8" s="43"/>
      <c r="X8" s="43"/>
      <c r="Y8" s="43"/>
      <c r="Z8" s="43"/>
      <c r="AA8" s="43"/>
      <c r="AB8" s="43"/>
      <c r="AC8" s="43"/>
      <c r="AD8" s="43"/>
      <c r="AE8" s="36"/>
      <c r="AF8" s="36"/>
      <c r="AG8" s="36"/>
      <c r="AH8" s="36"/>
      <c r="AI8" s="36"/>
      <c r="AJ8" s="36"/>
      <c r="AK8" s="36"/>
      <c r="AL8" s="36"/>
      <c r="AM8" s="36"/>
      <c r="AN8" s="36"/>
      <c r="AO8" s="36"/>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row>
    <row r="9" spans="1:105">
      <c r="A9" s="44" t="str">
        <f>MMap!C12</f>
        <v>Lighting Controls Interior-New-Medium Off-Unitary</v>
      </c>
      <c r="B9" s="44" t="str">
        <f>MMap!A12</f>
        <v>Lighting Controls Interior-Unitary-Medium Off-New</v>
      </c>
      <c r="C9" s="339">
        <f ca="1">MMap!T12*$C$4</f>
        <v>378.16641300661712</v>
      </c>
      <c r="D9" s="45">
        <f>MMap!P12</f>
        <v>15</v>
      </c>
      <c r="E9" s="46">
        <f ca="1">MMap!R12*$C$4</f>
        <v>341.07502876871905</v>
      </c>
      <c r="F9" s="46"/>
      <c r="G9" s="251" t="str">
        <f>MMap!M12</f>
        <v>C-LOff-Lgt-LPD Int-All-All-C</v>
      </c>
      <c r="H9" s="23"/>
      <c r="I9" s="23"/>
      <c r="J9" s="23"/>
      <c r="K9" s="23"/>
      <c r="L9" s="23"/>
      <c r="M9" s="23"/>
      <c r="N9" s="23"/>
      <c r="O9" s="315">
        <f>MMap!V12*$C$4</f>
        <v>-8.1887999999999987</v>
      </c>
      <c r="P9" s="253" t="str">
        <f>MMap!N12</f>
        <v>Commercial-large Office-Heat</v>
      </c>
      <c r="Q9" s="47" t="s">
        <v>566</v>
      </c>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row>
    <row r="10" spans="1:105">
      <c r="A10" s="44" t="str">
        <f>MMap!C13</f>
        <v>Lighting Controls Interior-New-Small Off-Unitary</v>
      </c>
      <c r="B10" s="44" t="str">
        <f>MMap!A13</f>
        <v>Lighting Controls Interior-Unitary-Small Off-New</v>
      </c>
      <c r="C10" s="339">
        <f ca="1">MMap!T13*$C$4</f>
        <v>368.83038713767445</v>
      </c>
      <c r="D10" s="45">
        <f>MMap!P13</f>
        <v>15</v>
      </c>
      <c r="E10" s="46">
        <f ca="1">MMap!R13*$C$4</f>
        <v>341.07502876871905</v>
      </c>
      <c r="F10" s="46"/>
      <c r="G10" s="251" t="str">
        <f>MMap!M13</f>
        <v>C-SOff-Lgt-LPD Int-All-All-C</v>
      </c>
      <c r="H10" s="23"/>
      <c r="I10" s="23"/>
      <c r="J10" s="23"/>
      <c r="K10" s="23"/>
      <c r="L10" s="23"/>
      <c r="M10" s="23"/>
      <c r="N10" s="23"/>
      <c r="O10" s="315">
        <f>MMap!V13*$C$4</f>
        <v>-21.381866666666667</v>
      </c>
      <c r="P10" s="253" t="str">
        <f>MMap!N13</f>
        <v>Commercial-Small Office-Heat</v>
      </c>
      <c r="Q10" s="47" t="s">
        <v>566</v>
      </c>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row>
    <row r="11" spans="1:105">
      <c r="A11" s="44" t="str">
        <f>MMap!C14</f>
        <v>Lighting Controls Interior-New-Xlarge Ret-Unitary</v>
      </c>
      <c r="B11" s="44" t="str">
        <f>MMap!A14</f>
        <v>Lighting Controls Interior-Unitary-Xlarge Ret-New</v>
      </c>
      <c r="C11" s="339">
        <f ca="1">MMap!T14*$C$4</f>
        <v>0</v>
      </c>
      <c r="D11" s="45">
        <f>MMap!P14</f>
        <v>15</v>
      </c>
      <c r="E11" s="46">
        <f ca="1">MMap!R14*$C$4</f>
        <v>0</v>
      </c>
      <c r="F11" s="46"/>
      <c r="G11" s="251" t="str">
        <f>MMap!M14</f>
        <v>C-Ret-Lgt-LPD Int-All-All-C</v>
      </c>
      <c r="H11" s="23"/>
      <c r="I11" s="23"/>
      <c r="J11" s="23"/>
      <c r="K11" s="23"/>
      <c r="L11" s="23"/>
      <c r="M11" s="23"/>
      <c r="N11" s="23"/>
      <c r="O11" s="315">
        <f>MMap!V14*$C$4</f>
        <v>-15.0128</v>
      </c>
      <c r="P11" s="253" t="str">
        <f>MMap!N14</f>
        <v>Commercial-Retail-Heat</v>
      </c>
      <c r="Q11" s="47" t="s">
        <v>566</v>
      </c>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row>
    <row r="12" spans="1:105">
      <c r="A12" s="44" t="str">
        <f>MMap!C15</f>
        <v>Lighting Controls Interior-New-Large Ret-Unitary</v>
      </c>
      <c r="B12" s="44" t="str">
        <f>MMap!A15</f>
        <v>Lighting Controls Interior-Unitary-Large Ret-New</v>
      </c>
      <c r="C12" s="339">
        <f ca="1">MMap!T15*$C$4</f>
        <v>0</v>
      </c>
      <c r="D12" s="45">
        <f>MMap!P15</f>
        <v>15</v>
      </c>
      <c r="E12" s="46">
        <f ca="1">MMap!R15*$C$4</f>
        <v>0</v>
      </c>
      <c r="F12" s="46"/>
      <c r="G12" s="251" t="str">
        <f>MMap!M15</f>
        <v>C-Ret-Lgt-LPD Int-All-All-C</v>
      </c>
      <c r="H12" s="23"/>
      <c r="I12" s="23"/>
      <c r="J12" s="23"/>
      <c r="K12" s="23"/>
      <c r="L12" s="23"/>
      <c r="M12" s="23"/>
      <c r="N12" s="23"/>
      <c r="O12" s="315">
        <f>MMap!V15*$C$4</f>
        <v>-19.562133333333332</v>
      </c>
      <c r="P12" s="253" t="str">
        <f>MMap!N15</f>
        <v>Commercial-Retail-Heat</v>
      </c>
      <c r="Q12" s="47" t="s">
        <v>566</v>
      </c>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row>
    <row r="13" spans="1:105">
      <c r="A13" s="44" t="str">
        <f>MMap!C16</f>
        <v>Lighting Controls Interior-New-Medium Ret-Unitary</v>
      </c>
      <c r="B13" s="44" t="str">
        <f>MMap!A16</f>
        <v>Lighting Controls Interior-Unitary-Medium Ret-New</v>
      </c>
      <c r="C13" s="339">
        <f ca="1">MMap!T16*$C$4</f>
        <v>0</v>
      </c>
      <c r="D13" s="45">
        <f>MMap!P16</f>
        <v>15</v>
      </c>
      <c r="E13" s="46">
        <f ca="1">MMap!R16*$C$4</f>
        <v>0</v>
      </c>
      <c r="F13" s="46"/>
      <c r="G13" s="251" t="str">
        <f>MMap!M16</f>
        <v>C-Ret-Lgt-LPD Int-All-All-C</v>
      </c>
      <c r="H13" s="23"/>
      <c r="I13" s="23"/>
      <c r="J13" s="23"/>
      <c r="K13" s="23"/>
      <c r="L13" s="23"/>
      <c r="M13" s="23"/>
      <c r="N13" s="23"/>
      <c r="O13" s="315">
        <f>MMap!V16*$C$4</f>
        <v>-17.7424</v>
      </c>
      <c r="P13" s="253" t="str">
        <f>MMap!N16</f>
        <v>Commercial-Retail-Heat</v>
      </c>
      <c r="Q13" s="47" t="s">
        <v>566</v>
      </c>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row>
    <row r="14" spans="1:105">
      <c r="A14" s="44" t="str">
        <f>MMap!C17</f>
        <v>Lighting Controls Interior-New-Small Ret-Unitary</v>
      </c>
      <c r="B14" s="44" t="str">
        <f>MMap!A17</f>
        <v>Lighting Controls Interior-Unitary-Small Ret-New</v>
      </c>
      <c r="C14" s="339">
        <f ca="1">MMap!T17*$C$4</f>
        <v>0</v>
      </c>
      <c r="D14" s="45">
        <f>MMap!P17</f>
        <v>15</v>
      </c>
      <c r="E14" s="46">
        <f ca="1">MMap!R17*$C$4</f>
        <v>0</v>
      </c>
      <c r="F14" s="46"/>
      <c r="G14" s="251" t="str">
        <f>MMap!M17</f>
        <v>C-Ret-Lgt-LPD Int-All-All-C</v>
      </c>
      <c r="O14" s="315">
        <f>MMap!V17*$C$4</f>
        <v>-14.102933333333333</v>
      </c>
      <c r="P14" s="253" t="str">
        <f>MMap!N17</f>
        <v>Commercial-Retail-Heat</v>
      </c>
      <c r="Q14" s="47" t="s">
        <v>566</v>
      </c>
    </row>
    <row r="15" spans="1:105">
      <c r="A15" s="44" t="str">
        <f>MMap!C18</f>
        <v>Lighting Controls Interior-New-School K-12-Unitary</v>
      </c>
      <c r="B15" s="44" t="str">
        <f>MMap!A18</f>
        <v>Lighting Controls Interior-Unitary-School K-12-New</v>
      </c>
      <c r="C15" s="339">
        <f ca="1">MMap!T18*$C$4</f>
        <v>272.16811163396022</v>
      </c>
      <c r="D15" s="45">
        <f>MMap!P18</f>
        <v>15</v>
      </c>
      <c r="E15" s="46">
        <f ca="1">MMap!R18*$C$4</f>
        <v>341.07502876871905</v>
      </c>
      <c r="F15" s="46"/>
      <c r="G15" s="251" t="str">
        <f>MMap!M18</f>
        <v>C-K12-Lgt-LPD Int-All-All-C</v>
      </c>
      <c r="O15" s="315">
        <f>MMap!V18*$C$4</f>
        <v>-21.8368</v>
      </c>
      <c r="P15" s="253" t="str">
        <f>MMap!N18</f>
        <v>Commercial-School-Heat</v>
      </c>
      <c r="Q15" s="47" t="s">
        <v>566</v>
      </c>
    </row>
    <row r="16" spans="1:105">
      <c r="A16" s="44" t="str">
        <f>MMap!C19</f>
        <v>Lighting Controls Interior-New-University-Unitary</v>
      </c>
      <c r="B16" s="44" t="str">
        <f>MMap!A19</f>
        <v>Lighting Controls Interior-Unitary-University-New</v>
      </c>
      <c r="C16" s="339">
        <f ca="1">MMap!T19*$C$4</f>
        <v>304.50920729709634</v>
      </c>
      <c r="D16" s="45">
        <f>MMap!P19</f>
        <v>15</v>
      </c>
      <c r="E16" s="46">
        <f ca="1">MMap!R19*$C$4</f>
        <v>341.07502876871905</v>
      </c>
      <c r="F16" s="46"/>
      <c r="G16" s="251" t="str">
        <f>MMap!M19</f>
        <v>C-Unv-Lgt-LPD Int-All-All-C</v>
      </c>
      <c r="O16" s="315">
        <f>MMap!V19*$C$4</f>
        <v>-21.381866666666667</v>
      </c>
      <c r="P16" s="253" t="str">
        <f>MMap!N19</f>
        <v>Commercial-college-Heat</v>
      </c>
      <c r="Q16" s="47" t="s">
        <v>566</v>
      </c>
    </row>
    <row r="17" spans="1:17">
      <c r="A17" s="44" t="str">
        <f>MMap!C20</f>
        <v>Lighting Controls Interior-New-Warehouse-Unitary</v>
      </c>
      <c r="B17" s="44" t="str">
        <f>MMap!A20</f>
        <v>Lighting Controls Interior-Unitary-Warehouse-New</v>
      </c>
      <c r="C17" s="339">
        <f ca="1">MMap!T20*$C$4</f>
        <v>157.82222536493225</v>
      </c>
      <c r="D17" s="45">
        <f>MMap!P20</f>
        <v>15</v>
      </c>
      <c r="E17" s="46">
        <f ca="1">MMap!R20*$C$4</f>
        <v>158.97585527520172</v>
      </c>
      <c r="F17" s="46"/>
      <c r="G17" s="251" t="str">
        <f>MMap!M20</f>
        <v>C-War-Lgt-LPD Int-All-All-C</v>
      </c>
      <c r="O17" s="315">
        <f>MMap!V20*$C$4</f>
        <v>-17.7424</v>
      </c>
      <c r="P17" s="253" t="str">
        <f>MMap!N20</f>
        <v>Commercial-not-refrig-warehouse-Heat</v>
      </c>
      <c r="Q17" s="47" t="s">
        <v>566</v>
      </c>
    </row>
    <row r="18" spans="1:17">
      <c r="A18" s="44" t="str">
        <f>MMap!C21</f>
        <v>Lighting Controls Interior-New-Supermarket-Unitary</v>
      </c>
      <c r="B18" s="44" t="str">
        <f>MMap!A21</f>
        <v>Lighting Controls Interior-Unitary-Supermarket-New</v>
      </c>
      <c r="C18" s="339">
        <f ca="1">MMap!T21*$C$4</f>
        <v>0</v>
      </c>
      <c r="D18" s="45">
        <f>MMap!P21</f>
        <v>15</v>
      </c>
      <c r="E18" s="46">
        <f ca="1">MMap!R21*$C$4</f>
        <v>0</v>
      </c>
      <c r="F18" s="46"/>
      <c r="G18" s="251" t="str">
        <f>MMap!M21</f>
        <v>C-Gro-Lgt-LPD Int-All-All-C</v>
      </c>
      <c r="O18" s="315">
        <f>MMap!V21*$C$4</f>
        <v>-10.008533333333332</v>
      </c>
      <c r="P18" s="253" t="str">
        <f>MMap!N21</f>
        <v>Commercial-Grocery-Heat</v>
      </c>
      <c r="Q18" s="47" t="s">
        <v>566</v>
      </c>
    </row>
    <row r="19" spans="1:17">
      <c r="A19" s="44" t="str">
        <f>MMap!C22</f>
        <v>Lighting Controls Interior-New-MiniMart-Unitary</v>
      </c>
      <c r="B19" s="44" t="str">
        <f>MMap!A22</f>
        <v>Lighting Controls Interior-Unitary-MiniMart-New</v>
      </c>
      <c r="C19" s="339">
        <f ca="1">MMap!T22*$C$4</f>
        <v>0</v>
      </c>
      <c r="D19" s="45">
        <f>MMap!P22</f>
        <v>15</v>
      </c>
      <c r="E19" s="46">
        <f ca="1">MMap!R22*$C$4</f>
        <v>0</v>
      </c>
      <c r="F19" s="46"/>
      <c r="G19" s="251" t="str">
        <f>MMap!M22</f>
        <v>C-Gro-Lgt-LPD Int-All-All-C</v>
      </c>
      <c r="O19" s="315">
        <f>MMap!V22*$C$4</f>
        <v>-17.7424</v>
      </c>
      <c r="P19" s="253" t="str">
        <f>MMap!N22</f>
        <v>Commercial-Grocery-Heat</v>
      </c>
      <c r="Q19" s="47" t="s">
        <v>566</v>
      </c>
    </row>
    <row r="20" spans="1:17">
      <c r="A20" s="44" t="str">
        <f>MMap!C23</f>
        <v>Lighting Controls Interior-New-Restaurant-Unitary</v>
      </c>
      <c r="B20" s="44" t="str">
        <f>MMap!A23</f>
        <v>Lighting Controls Interior-Unitary-Restaurant-New</v>
      </c>
      <c r="C20" s="339">
        <f ca="1">MMap!T23*$C$4</f>
        <v>0</v>
      </c>
      <c r="D20" s="45">
        <f>MMap!P23</f>
        <v>15</v>
      </c>
      <c r="E20" s="46">
        <f ca="1">MMap!R23*$C$4</f>
        <v>0</v>
      </c>
      <c r="F20" s="46"/>
      <c r="G20" s="251" t="str">
        <f>MMap!M23</f>
        <v>C-Res-Lgt-LPD Int-All-All-C</v>
      </c>
      <c r="O20" s="315">
        <f>MMap!V23*$C$4</f>
        <v>-26.841066666666666</v>
      </c>
      <c r="P20" s="253" t="str">
        <f>MMap!N23</f>
        <v>Commercial-Resturant-Heat</v>
      </c>
      <c r="Q20" s="47" t="s">
        <v>566</v>
      </c>
    </row>
    <row r="21" spans="1:17">
      <c r="A21" s="44" t="str">
        <f>MMap!C24</f>
        <v>Lighting Controls Interior-New-Lodging-Unitary</v>
      </c>
      <c r="B21" s="44" t="str">
        <f>MMap!A24</f>
        <v>Lighting Controls Interior-Unitary-Lodging-New</v>
      </c>
      <c r="C21" s="339">
        <f ca="1">MMap!T24*$C$4</f>
        <v>0</v>
      </c>
      <c r="D21" s="45">
        <f>MMap!P24</f>
        <v>15</v>
      </c>
      <c r="E21" s="46">
        <f ca="1">MMap!R24*$C$4</f>
        <v>0</v>
      </c>
      <c r="F21" s="46"/>
      <c r="G21" s="251" t="str">
        <f>MMap!M24</f>
        <v>C-Lod-Lgt-LPD Int-All-All-C</v>
      </c>
      <c r="O21" s="315">
        <f>MMap!V24*$C$4</f>
        <v>-18.197333333333333</v>
      </c>
      <c r="P21" s="253" t="str">
        <f>MMap!N24</f>
        <v>Commercial-Lodging-Heat</v>
      </c>
      <c r="Q21" s="47" t="s">
        <v>566</v>
      </c>
    </row>
    <row r="22" spans="1:17">
      <c r="A22" s="44" t="str">
        <f>MMap!C25</f>
        <v>Lighting Controls Interior-New-Hospital-Unitary</v>
      </c>
      <c r="B22" s="44" t="str">
        <f>MMap!A25</f>
        <v>Lighting Controls Interior-Unitary-Hospital-New</v>
      </c>
      <c r="C22" s="339">
        <f ca="1">MMap!T25*$C$4</f>
        <v>0</v>
      </c>
      <c r="D22" s="45">
        <f>MMap!P25</f>
        <v>15</v>
      </c>
      <c r="E22" s="46">
        <f ca="1">MMap!R25*$C$4</f>
        <v>0</v>
      </c>
      <c r="F22" s="46"/>
      <c r="G22" s="251" t="str">
        <f>MMap!M25</f>
        <v>C-Hos-Lgt-LPD Int-All-All-C</v>
      </c>
      <c r="O22" s="315">
        <f>MMap!V25*$C$4</f>
        <v>-32.755199999999995</v>
      </c>
      <c r="P22" s="253" t="str">
        <f>MMap!N25</f>
        <v>Commercial-Healthcare-Heat</v>
      </c>
      <c r="Q22" s="47" t="s">
        <v>566</v>
      </c>
    </row>
    <row r="23" spans="1:17">
      <c r="A23" s="44" t="str">
        <f>MMap!C26</f>
        <v>Lighting Controls Interior-New-Residential Care-Unitary</v>
      </c>
      <c r="B23" s="44" t="str">
        <f>MMap!A26</f>
        <v>Lighting Controls Interior-Unitary-Residential Care-New</v>
      </c>
      <c r="C23" s="339">
        <f ca="1">MMap!T26*$C$4</f>
        <v>0</v>
      </c>
      <c r="D23" s="45">
        <f>MMap!P26</f>
        <v>15</v>
      </c>
      <c r="E23" s="46">
        <f ca="1">MMap!R26*$C$4</f>
        <v>0</v>
      </c>
      <c r="F23" s="46"/>
      <c r="G23" s="251" t="str">
        <f>MMap!M26</f>
        <v>C-Hos-Lgt-LPD Int-All-All-C</v>
      </c>
      <c r="O23" s="315">
        <f>MMap!V26*$C$4</f>
        <v>-18.197333333333333</v>
      </c>
      <c r="P23" s="253" t="str">
        <f>MMap!N26</f>
        <v>Commercial-Healthcare-Heat</v>
      </c>
      <c r="Q23" s="47" t="s">
        <v>566</v>
      </c>
    </row>
    <row r="24" spans="1:17">
      <c r="A24" s="44" t="str">
        <f>MMap!C27</f>
        <v>Lighting Controls Interior-New-Assembly-Unitary</v>
      </c>
      <c r="B24" s="44" t="str">
        <f>MMap!A27</f>
        <v>Lighting Controls Interior-Unitary-Assembly-New</v>
      </c>
      <c r="C24" s="339">
        <f ca="1">MMap!T27*$C$4</f>
        <v>0</v>
      </c>
      <c r="D24" s="45">
        <f>MMap!P27</f>
        <v>15</v>
      </c>
      <c r="E24" s="46">
        <f ca="1">MMap!R27*$C$4</f>
        <v>0</v>
      </c>
      <c r="F24" s="46"/>
      <c r="G24" s="251" t="str">
        <f>MMap!M27</f>
        <v>C-Oth-Lgt-LPD Int-All-All-C</v>
      </c>
      <c r="O24" s="315">
        <f>MMap!V27*$C$4</f>
        <v>-8.1887999999999987</v>
      </c>
      <c r="P24" s="253" t="str">
        <f>MMap!N27</f>
        <v>Commercial-Misc. Com-Heat</v>
      </c>
      <c r="Q24" s="47" t="s">
        <v>566</v>
      </c>
    </row>
    <row r="25" spans="1:17">
      <c r="A25" s="44" t="str">
        <f>MMap!C28</f>
        <v>Lighting Controls Interior-New-Other-Unitary</v>
      </c>
      <c r="B25" s="44" t="str">
        <f>MMap!A28</f>
        <v>Lighting Controls Interior-Unitary-Other-New</v>
      </c>
      <c r="C25" s="339">
        <f ca="1">MMap!T28*$C$4</f>
        <v>399.7206323717466</v>
      </c>
      <c r="D25" s="45">
        <f>MMap!P28</f>
        <v>15</v>
      </c>
      <c r="E25" s="46">
        <f ca="1">MMap!R28*$C$4</f>
        <v>341.07502876871905</v>
      </c>
      <c r="F25" s="46"/>
      <c r="G25" s="251" t="str">
        <f>MMap!M28</f>
        <v>C-Oth-Lgt-LPD Int-All-All-C</v>
      </c>
      <c r="O25" s="315">
        <f>MMap!V28*$C$4</f>
        <v>-8.1887999999999987</v>
      </c>
      <c r="P25" s="253" t="str">
        <f>MMap!N28</f>
        <v>Commercial-Misc. Com-Heat</v>
      </c>
      <c r="Q25" s="47" t="s">
        <v>566</v>
      </c>
    </row>
    <row r="26" spans="1:17">
      <c r="A26" s="44" t="str">
        <f>MMap!C29</f>
        <v>Lighting Controls Interior-New-Large Off-Integrated</v>
      </c>
      <c r="B26" s="44" t="str">
        <f>MMap!A29</f>
        <v>Lighting Controls Interior-Integrated-Large Off-New</v>
      </c>
      <c r="C26" s="339">
        <f ca="1">MMap!T29*$C$4</f>
        <v>605.06626081058732</v>
      </c>
      <c r="D26" s="45">
        <f>MMap!P29</f>
        <v>15</v>
      </c>
      <c r="E26" s="46">
        <f ca="1">MMap!R29*$C$4</f>
        <v>562.77379746838631</v>
      </c>
      <c r="F26" s="46"/>
      <c r="G26" s="251" t="str">
        <f>MMap!M29</f>
        <v>C-LOff-Lgt-LPD Int-All-All-C</v>
      </c>
      <c r="O26" s="315">
        <f>MMap!V29*$C$4</f>
        <v>-8.1887999999999987</v>
      </c>
      <c r="P26" s="253" t="str">
        <f>MMap!N29</f>
        <v>Commercial-large Office-Heat</v>
      </c>
      <c r="Q26" s="47" t="s">
        <v>566</v>
      </c>
    </row>
    <row r="27" spans="1:17">
      <c r="A27" s="44" t="str">
        <f>MMap!C30</f>
        <v>Lighting Controls Interior-New-Medium Off-Integrated</v>
      </c>
      <c r="B27" s="44" t="str">
        <f>MMap!A30</f>
        <v>Lighting Controls Interior-Integrated-Medium Off-New</v>
      </c>
      <c r="C27" s="339">
        <f ca="1">MMap!T30*$C$4</f>
        <v>516.36254199274424</v>
      </c>
      <c r="D27" s="45">
        <f>MMap!P30</f>
        <v>15</v>
      </c>
      <c r="E27" s="46">
        <f ca="1">MMap!R30*$C$4</f>
        <v>562.77379746838631</v>
      </c>
      <c r="F27" s="46"/>
      <c r="G27" s="251" t="str">
        <f>MMap!M30</f>
        <v>C-LOff-Lgt-LPD Int-All-All-C</v>
      </c>
      <c r="O27" s="315">
        <f>MMap!V30*$C$4</f>
        <v>-21.381866666666667</v>
      </c>
      <c r="P27" s="253" t="str">
        <f>MMap!N30</f>
        <v>Commercial-large Office-Heat</v>
      </c>
      <c r="Q27" s="47" t="s">
        <v>566</v>
      </c>
    </row>
    <row r="28" spans="1:17">
      <c r="A28" s="44" t="str">
        <f>MMap!C31</f>
        <v>Lighting Controls Interior-New-Small Off-Integrated</v>
      </c>
      <c r="B28" s="44" t="str">
        <f>MMap!A31</f>
        <v>Lighting Controls Interior-Integrated-Small Off-New</v>
      </c>
      <c r="C28" s="339">
        <f ca="1">MMap!T31*$C$4</f>
        <v>479.01383915122801</v>
      </c>
      <c r="D28" s="45">
        <f>MMap!P31</f>
        <v>15</v>
      </c>
      <c r="E28" s="46">
        <f ca="1">MMap!R31*$C$4</f>
        <v>562.77379746838631</v>
      </c>
      <c r="F28" s="46"/>
      <c r="G28" s="251" t="str">
        <f>MMap!M31</f>
        <v>C-SOff-Lgt-LPD Int-All-All-C</v>
      </c>
      <c r="O28" s="315">
        <f>MMap!V31*$C$4</f>
        <v>-15.0128</v>
      </c>
      <c r="P28" s="253" t="str">
        <f>MMap!N31</f>
        <v>Commercial-Small Office-Heat</v>
      </c>
      <c r="Q28" s="47" t="s">
        <v>566</v>
      </c>
    </row>
    <row r="29" spans="1:17">
      <c r="A29" s="44" t="str">
        <f>MMap!C32</f>
        <v>Lighting Controls Interior-New-Xlarge Ret-Integrated</v>
      </c>
      <c r="B29" s="44" t="str">
        <f>MMap!A32</f>
        <v>Lighting Controls Interior-Integrated-Xlarge Ret-New</v>
      </c>
      <c r="C29" s="339">
        <f ca="1">MMap!T32*$C$4</f>
        <v>0</v>
      </c>
      <c r="D29" s="45">
        <f>MMap!P32</f>
        <v>15</v>
      </c>
      <c r="E29" s="46">
        <f ca="1">MMap!R32*$C$4</f>
        <v>0</v>
      </c>
      <c r="F29" s="46"/>
      <c r="G29" s="251" t="str">
        <f>MMap!M32</f>
        <v>C-Ret-Lgt-LPD Int-All-All-C</v>
      </c>
      <c r="O29" s="315">
        <f>MMap!V32*$C$4</f>
        <v>-19.562133333333332</v>
      </c>
      <c r="P29" s="253" t="str">
        <f>MMap!N32</f>
        <v>Commercial-Retail-Heat</v>
      </c>
      <c r="Q29" s="47" t="s">
        <v>566</v>
      </c>
    </row>
    <row r="30" spans="1:17">
      <c r="A30" s="44" t="str">
        <f>MMap!C33</f>
        <v>Lighting Controls Interior-New-Large Ret-Integrated</v>
      </c>
      <c r="B30" s="44" t="str">
        <f>MMap!A33</f>
        <v>Lighting Controls Interior-Integrated-Large Ret-New</v>
      </c>
      <c r="C30" s="339">
        <f ca="1">MMap!T33*$C$4</f>
        <v>0</v>
      </c>
      <c r="D30" s="45">
        <f>MMap!P33</f>
        <v>15</v>
      </c>
      <c r="E30" s="46">
        <f ca="1">MMap!R33*$C$4</f>
        <v>0</v>
      </c>
      <c r="F30" s="46"/>
      <c r="G30" s="251" t="str">
        <f>MMap!M33</f>
        <v>C-Ret-Lgt-LPD Int-All-All-C</v>
      </c>
      <c r="O30" s="315">
        <f>MMap!V33*$C$4</f>
        <v>-17.7424</v>
      </c>
      <c r="P30" s="253" t="str">
        <f>MMap!N33</f>
        <v>Commercial-Retail-Heat</v>
      </c>
      <c r="Q30" s="47" t="s">
        <v>566</v>
      </c>
    </row>
    <row r="31" spans="1:17">
      <c r="A31" s="44" t="str">
        <f>MMap!C34</f>
        <v>Lighting Controls Interior-New-Medium Ret-Integrated</v>
      </c>
      <c r="B31" s="44" t="str">
        <f>MMap!A34</f>
        <v>Lighting Controls Interior-Integrated-Medium Ret-New</v>
      </c>
      <c r="C31" s="339">
        <f ca="1">MMap!T34*$C$4</f>
        <v>0</v>
      </c>
      <c r="D31" s="45">
        <f>MMap!P34</f>
        <v>15</v>
      </c>
      <c r="E31" s="46">
        <f ca="1">MMap!R34*$C$4</f>
        <v>0</v>
      </c>
      <c r="F31" s="46"/>
      <c r="G31" s="251" t="str">
        <f>MMap!M34</f>
        <v>C-Ret-Lgt-LPD Int-All-All-C</v>
      </c>
      <c r="O31" s="315">
        <f>MMap!V34*$C$4</f>
        <v>-14.102933333333333</v>
      </c>
      <c r="P31" s="253" t="str">
        <f>MMap!N34</f>
        <v>Commercial-Retail-Heat</v>
      </c>
      <c r="Q31" s="47" t="s">
        <v>566</v>
      </c>
    </row>
    <row r="32" spans="1:17">
      <c r="A32" s="44" t="str">
        <f>MMap!C35</f>
        <v>Lighting Controls Interior-New-Small Ret-Integrated</v>
      </c>
      <c r="B32" s="44" t="str">
        <f>MMap!A35</f>
        <v>Lighting Controls Interior-Integrated-Small Ret-New</v>
      </c>
      <c r="C32" s="339">
        <f ca="1">MMap!T35*$C$4</f>
        <v>0</v>
      </c>
      <c r="D32" s="45">
        <f>MMap!P35</f>
        <v>15</v>
      </c>
      <c r="E32" s="46">
        <f ca="1">MMap!R35*$C$4</f>
        <v>0</v>
      </c>
      <c r="F32" s="46"/>
      <c r="G32" s="251" t="str">
        <f>MMap!M35</f>
        <v>C-Ret-Lgt-LPD Int-All-All-C</v>
      </c>
      <c r="O32" s="315">
        <f>MMap!V35*$C$4</f>
        <v>-21.8368</v>
      </c>
      <c r="P32" s="253" t="str">
        <f>MMap!N35</f>
        <v>Commercial-Retail-Heat</v>
      </c>
      <c r="Q32" s="47" t="s">
        <v>566</v>
      </c>
    </row>
    <row r="33" spans="1:17">
      <c r="A33" s="44" t="str">
        <f>MMap!C36</f>
        <v>Lighting Controls Interior-New-School K-12-Integrated</v>
      </c>
      <c r="B33" s="44" t="str">
        <f>MMap!A36</f>
        <v>Lighting Controls Interior-Integrated-School K-12-New</v>
      </c>
      <c r="C33" s="339">
        <f ca="1">MMap!T36*$C$4</f>
        <v>426.31289021593494</v>
      </c>
      <c r="D33" s="45">
        <f>MMap!P36</f>
        <v>15</v>
      </c>
      <c r="E33" s="46">
        <f ca="1">MMap!R36*$C$4</f>
        <v>562.77379746838631</v>
      </c>
      <c r="F33" s="46"/>
      <c r="G33" s="251" t="str">
        <f>MMap!M36</f>
        <v>C-K12-Lgt-LPD Int-All-All-C</v>
      </c>
      <c r="O33" s="315">
        <f>MMap!V36*$C$4</f>
        <v>-21.381866666666667</v>
      </c>
      <c r="P33" s="253" t="str">
        <f>MMap!N36</f>
        <v>Commercial-School-Heat</v>
      </c>
      <c r="Q33" s="47" t="s">
        <v>566</v>
      </c>
    </row>
    <row r="34" spans="1:17">
      <c r="A34" s="44" t="str">
        <f>MMap!C37</f>
        <v>Lighting Controls Interior-New-University-Integrated</v>
      </c>
      <c r="B34" s="44" t="str">
        <f>MMap!A37</f>
        <v>Lighting Controls Interior-Integrated-University-New</v>
      </c>
      <c r="C34" s="339">
        <f ca="1">MMap!T37*$C$4</f>
        <v>315.6444507298645</v>
      </c>
      <c r="D34" s="45">
        <f>MMap!P37</f>
        <v>15</v>
      </c>
      <c r="E34" s="46">
        <f ca="1">MMap!R37*$C$4</f>
        <v>562.77379746838631</v>
      </c>
      <c r="F34" s="46"/>
      <c r="G34" s="251" t="str">
        <f>MMap!M37</f>
        <v>C-Unv-Lgt-LPD Int-All-All-C</v>
      </c>
      <c r="O34" s="315">
        <f>MMap!V37*$C$4</f>
        <v>-17.7424</v>
      </c>
      <c r="P34" s="253" t="str">
        <f>MMap!N37</f>
        <v>Commercial-college-Heat</v>
      </c>
      <c r="Q34" s="47" t="s">
        <v>566</v>
      </c>
    </row>
    <row r="35" spans="1:17">
      <c r="A35" s="44" t="str">
        <f>MMap!C38</f>
        <v>Lighting Controls Interior-New-Warehouse-Integrated</v>
      </c>
      <c r="B35" s="44" t="str">
        <f>MMap!A38</f>
        <v>Lighting Controls Interior-Integrated-Warehouse-New</v>
      </c>
      <c r="C35" s="339">
        <f ca="1">MMap!T38*$C$4</f>
        <v>291.70228417763752</v>
      </c>
      <c r="D35" s="45">
        <f>MMap!P38</f>
        <v>15</v>
      </c>
      <c r="E35" s="46">
        <f ca="1">MMap!R38*$C$4</f>
        <v>368.550861496327</v>
      </c>
      <c r="F35" s="46"/>
      <c r="G35" s="251" t="str">
        <f>MMap!M38</f>
        <v>C-War-Lgt-LPD Int-All-All-C</v>
      </c>
      <c r="O35" s="315">
        <f>MMap!V38*$C$4</f>
        <v>-10.008533333333332</v>
      </c>
      <c r="P35" s="253" t="str">
        <f>MMap!N38</f>
        <v>Commercial-not-refrig-warehouse-Heat</v>
      </c>
      <c r="Q35" s="47" t="s">
        <v>566</v>
      </c>
    </row>
    <row r="36" spans="1:17">
      <c r="A36" s="44" t="str">
        <f>MMap!C39</f>
        <v>Lighting Controls Interior-New-Supermarket-Integrated</v>
      </c>
      <c r="B36" s="44" t="str">
        <f>MMap!A39</f>
        <v>Lighting Controls Interior-Integrated-Supermarket-New</v>
      </c>
      <c r="C36" s="339">
        <f ca="1">MMap!T39*$C$4</f>
        <v>0</v>
      </c>
      <c r="D36" s="45">
        <f>MMap!P39</f>
        <v>15</v>
      </c>
      <c r="E36" s="46">
        <f ca="1">MMap!R39*$C$4</f>
        <v>0</v>
      </c>
      <c r="F36" s="46"/>
      <c r="G36" s="251" t="str">
        <f>MMap!M39</f>
        <v>C-Gro-Lgt-LPD Int-All-All-C</v>
      </c>
      <c r="O36" s="315">
        <f>MMap!V39*$C$4</f>
        <v>-17.7424</v>
      </c>
      <c r="P36" s="253" t="str">
        <f>MMap!N39</f>
        <v>Commercial-Grocery-Heat</v>
      </c>
      <c r="Q36" s="47" t="s">
        <v>566</v>
      </c>
    </row>
    <row r="37" spans="1:17">
      <c r="A37" s="44" t="str">
        <f>MMap!C40</f>
        <v>Lighting Controls Interior-New-MiniMart-Integrated</v>
      </c>
      <c r="B37" s="44" t="str">
        <f>MMap!A40</f>
        <v>Lighting Controls Interior-Integrated-MiniMart-New</v>
      </c>
      <c r="C37" s="339">
        <f ca="1">MMap!T40*$C$4</f>
        <v>0</v>
      </c>
      <c r="D37" s="45">
        <f>MMap!P40</f>
        <v>15</v>
      </c>
      <c r="E37" s="46">
        <f ca="1">MMap!R40*$C$4</f>
        <v>0</v>
      </c>
      <c r="F37" s="46"/>
      <c r="G37" s="251" t="str">
        <f>MMap!M40</f>
        <v>C-Gro-Lgt-LPD Int-All-All-C</v>
      </c>
      <c r="O37" s="315">
        <f>MMap!V40*$C$4</f>
        <v>-26.841066666666666</v>
      </c>
      <c r="P37" s="253" t="str">
        <f>MMap!N40</f>
        <v>Commercial-Grocery-Heat</v>
      </c>
      <c r="Q37" s="47" t="s">
        <v>566</v>
      </c>
    </row>
    <row r="38" spans="1:17">
      <c r="A38" s="44" t="str">
        <f>MMap!C41</f>
        <v>Lighting Controls Interior-New-Restaurant-Integrated</v>
      </c>
      <c r="B38" s="44" t="str">
        <f>MMap!A41</f>
        <v>Lighting Controls Interior-Integrated-Restaurant-New</v>
      </c>
      <c r="C38" s="339">
        <f ca="1">MMap!T41*$C$4</f>
        <v>0</v>
      </c>
      <c r="D38" s="45">
        <f>MMap!P41</f>
        <v>15</v>
      </c>
      <c r="E38" s="46">
        <f ca="1">MMap!R41*$C$4</f>
        <v>0</v>
      </c>
      <c r="F38" s="46"/>
      <c r="G38" s="251" t="str">
        <f>MMap!M41</f>
        <v>C-Res-Lgt-LPD Int-All-All-C</v>
      </c>
      <c r="O38" s="315">
        <f>MMap!V41*$C$4</f>
        <v>-18.197333333333333</v>
      </c>
      <c r="P38" s="253" t="str">
        <f>MMap!N41</f>
        <v>Commercial-Resturant-Heat</v>
      </c>
      <c r="Q38" s="47" t="s">
        <v>566</v>
      </c>
    </row>
    <row r="39" spans="1:17">
      <c r="A39" s="44" t="str">
        <f>MMap!C42</f>
        <v>Lighting Controls Interior-New-Lodging-Integrated</v>
      </c>
      <c r="B39" s="44" t="str">
        <f>MMap!A42</f>
        <v>Lighting Controls Interior-Integrated-Lodging-New</v>
      </c>
      <c r="C39" s="339">
        <f ca="1">MMap!T42*$C$4</f>
        <v>0</v>
      </c>
      <c r="D39" s="45">
        <f>MMap!P42</f>
        <v>15</v>
      </c>
      <c r="E39" s="46">
        <f ca="1">MMap!R42*$C$4</f>
        <v>0</v>
      </c>
      <c r="F39" s="46"/>
      <c r="G39" s="251" t="str">
        <f>MMap!M42</f>
        <v>C-Lod-Lgt-LPD Int-All-All-C</v>
      </c>
      <c r="O39" s="315">
        <f>MMap!V42*$C$4</f>
        <v>-32.755199999999995</v>
      </c>
      <c r="P39" s="253" t="str">
        <f>MMap!N42</f>
        <v>Commercial-Lodging-Heat</v>
      </c>
      <c r="Q39" s="47" t="s">
        <v>566</v>
      </c>
    </row>
    <row r="40" spans="1:17">
      <c r="A40" s="44" t="str">
        <f>MMap!C43</f>
        <v>Lighting Controls Interior-New-Hospital-Integrated</v>
      </c>
      <c r="B40" s="44" t="str">
        <f>MMap!A43</f>
        <v>Lighting Controls Interior-Integrated-Hospital-New</v>
      </c>
      <c r="C40" s="339">
        <f ca="1">MMap!T43*$C$4</f>
        <v>0</v>
      </c>
      <c r="D40" s="45">
        <f>MMap!P43</f>
        <v>15</v>
      </c>
      <c r="E40" s="46">
        <f ca="1">MMap!R43*$C$4</f>
        <v>0</v>
      </c>
      <c r="F40" s="46"/>
      <c r="G40" s="251" t="str">
        <f>MMap!M43</f>
        <v>C-Hos-Lgt-LPD Int-All-All-C</v>
      </c>
      <c r="O40" s="315">
        <f>MMap!V43*$C$4</f>
        <v>-18.197333333333333</v>
      </c>
      <c r="P40" s="253" t="str">
        <f>MMap!N43</f>
        <v>Commercial-Healthcare-Heat</v>
      </c>
      <c r="Q40" s="47" t="s">
        <v>566</v>
      </c>
    </row>
    <row r="41" spans="1:17">
      <c r="A41" s="44" t="str">
        <f>MMap!C44</f>
        <v>Lighting Controls Interior-New-Residential Care-Integrated</v>
      </c>
      <c r="B41" s="44" t="str">
        <f>MMap!A44</f>
        <v>Lighting Controls Interior-Integrated-Residential Care-New</v>
      </c>
      <c r="C41" s="339">
        <f ca="1">MMap!T44*$C$4</f>
        <v>0</v>
      </c>
      <c r="D41" s="45">
        <f>MMap!P44</f>
        <v>15</v>
      </c>
      <c r="E41" s="46">
        <f ca="1">MMap!R44*$C$4</f>
        <v>0</v>
      </c>
      <c r="F41" s="46"/>
      <c r="G41" s="251" t="str">
        <f>MMap!M44</f>
        <v>C-Hos-Lgt-LPD Int-All-All-C</v>
      </c>
      <c r="O41" s="315">
        <f>MMap!V44*$C$4</f>
        <v>-8.1887999999999987</v>
      </c>
      <c r="P41" s="253" t="str">
        <f>MMap!N44</f>
        <v>Commercial-Healthcare-Heat</v>
      </c>
      <c r="Q41" s="47" t="s">
        <v>566</v>
      </c>
    </row>
    <row r="42" spans="1:17">
      <c r="A42" s="44" t="str">
        <f>MMap!C45</f>
        <v>Lighting Controls Interior-New-Assembly-Integrated</v>
      </c>
      <c r="B42" s="44" t="str">
        <f>MMap!A45</f>
        <v>Lighting Controls Interior-Integrated-Assembly-New</v>
      </c>
      <c r="C42" s="339">
        <f ca="1">MMap!T45*$C$4</f>
        <v>0</v>
      </c>
      <c r="D42" s="45">
        <f>MMap!P45</f>
        <v>15</v>
      </c>
      <c r="E42" s="46">
        <f ca="1">MMap!R45*$C$4</f>
        <v>0</v>
      </c>
      <c r="F42" s="46"/>
      <c r="G42" s="251" t="str">
        <f>MMap!M45</f>
        <v>C-Oth-Lgt-LPD Int-All-All-C</v>
      </c>
      <c r="O42" s="315">
        <f>MMap!V45*$C$4</f>
        <v>-8.1887999999999987</v>
      </c>
      <c r="P42" s="253" t="str">
        <f>MMap!N45</f>
        <v>Commercial-Misc. Com-Heat</v>
      </c>
      <c r="Q42" s="47" t="s">
        <v>566</v>
      </c>
    </row>
    <row r="43" spans="1:17">
      <c r="A43" s="44" t="str">
        <f>MMap!C46</f>
        <v>Lighting Controls Interior-New-Other-Integrated</v>
      </c>
      <c r="B43" s="44" t="str">
        <f>MMap!A46</f>
        <v>Lighting Controls Interior-Integrated-Other-New</v>
      </c>
      <c r="C43" s="339">
        <f ca="1">MMap!T46*$C$4</f>
        <v>567.24961950992554</v>
      </c>
      <c r="D43" s="45">
        <f>MMap!P46</f>
        <v>15</v>
      </c>
      <c r="E43" s="46">
        <f ca="1">MMap!R46*$C$4</f>
        <v>562.77379746838631</v>
      </c>
      <c r="F43" s="46"/>
      <c r="G43" s="251" t="str">
        <f>MMap!M46</f>
        <v>C-Oth-Lgt-LPD Int-All-All-C</v>
      </c>
      <c r="O43" s="315">
        <f>MMap!V46*$C$4</f>
        <v>-8.1887999999999987</v>
      </c>
      <c r="P43" s="253" t="str">
        <f>MMap!N46</f>
        <v>Commercial-Misc. Com-Heat</v>
      </c>
      <c r="Q43" s="47" t="s">
        <v>566</v>
      </c>
    </row>
    <row r="44" spans="1:17">
      <c r="A44" s="44" t="str">
        <f>MMap!C47</f>
        <v>Lighting Controls Interior-NR-Large Off-Unitary</v>
      </c>
      <c r="B44" s="44" t="str">
        <f>MMap!A47</f>
        <v>Lighting Controls Interior-Unitary-Large Off-NR</v>
      </c>
      <c r="C44" s="339">
        <f ca="1">MMap!T47*$C$4</f>
        <v>426.36867452986309</v>
      </c>
      <c r="D44" s="45">
        <f>MMap!P47</f>
        <v>15</v>
      </c>
      <c r="E44" s="46">
        <f ca="1">MMap!R47*$C$4</f>
        <v>341.07502876871905</v>
      </c>
      <c r="F44" s="46"/>
      <c r="G44" s="251" t="str">
        <f>MMap!M47</f>
        <v>C-LOff-Lgt-LPD Int-All-All-C</v>
      </c>
      <c r="O44" s="315">
        <f>MMap!V47*$C$4</f>
        <v>-8.1887999999999987</v>
      </c>
      <c r="P44" s="253" t="str">
        <f>MMap!N47</f>
        <v>Commercial-large Office-Heat</v>
      </c>
      <c r="Q44" s="47" t="s">
        <v>566</v>
      </c>
    </row>
    <row r="45" spans="1:17">
      <c r="A45" s="44" t="str">
        <f>MMap!C48</f>
        <v>Lighting Controls Interior-NR-Medium Off-Unitary</v>
      </c>
      <c r="B45" s="44" t="str">
        <f>MMap!A48</f>
        <v>Lighting Controls Interior-Unitary-Medium Off-NR</v>
      </c>
      <c r="C45" s="339">
        <f ca="1">MMap!T48*$C$4</f>
        <v>378.16641300661712</v>
      </c>
      <c r="D45" s="45">
        <f>MMap!P48</f>
        <v>15</v>
      </c>
      <c r="E45" s="46">
        <f ca="1">MMap!R48*$C$4</f>
        <v>341.07502876871905</v>
      </c>
      <c r="F45" s="46"/>
      <c r="G45" s="251" t="str">
        <f>MMap!M48</f>
        <v>C-LOff-Lgt-LPD Int-All-All-C</v>
      </c>
      <c r="O45" s="315">
        <f>MMap!V48*$C$4</f>
        <v>-8.1887999999999987</v>
      </c>
      <c r="P45" s="253" t="str">
        <f>MMap!N48</f>
        <v>Commercial-large Office-Heat</v>
      </c>
      <c r="Q45" s="47" t="s">
        <v>566</v>
      </c>
    </row>
    <row r="46" spans="1:17">
      <c r="A46" s="44" t="str">
        <f>MMap!C49</f>
        <v>Lighting Controls Interior-NR-Small Off-Unitary</v>
      </c>
      <c r="B46" s="44" t="str">
        <f>MMap!A49</f>
        <v>Lighting Controls Interior-Unitary-Small Off-NR</v>
      </c>
      <c r="C46" s="339">
        <f ca="1">MMap!T49*$C$4</f>
        <v>368.83038713767445</v>
      </c>
      <c r="D46" s="45">
        <f>MMap!P49</f>
        <v>15</v>
      </c>
      <c r="E46" s="46">
        <f ca="1">MMap!R49*$C$4</f>
        <v>341.07502876871905</v>
      </c>
      <c r="F46" s="46"/>
      <c r="G46" s="251" t="str">
        <f>MMap!M49</f>
        <v>C-SOff-Lgt-LPD Int-All-All-C</v>
      </c>
      <c r="O46" s="315">
        <f>MMap!V49*$C$4</f>
        <v>-21.381866666666667</v>
      </c>
      <c r="P46" s="253" t="str">
        <f>MMap!N49</f>
        <v>Commercial-Small Office-Heat</v>
      </c>
      <c r="Q46" s="47" t="s">
        <v>566</v>
      </c>
    </row>
    <row r="47" spans="1:17">
      <c r="A47" s="44" t="str">
        <f>MMap!C50</f>
        <v>Lighting Controls Interior-NR-Xlarge Ret-Unitary</v>
      </c>
      <c r="B47" s="44" t="str">
        <f>MMap!A50</f>
        <v>Lighting Controls Interior-Unitary-Xlarge Ret-NR</v>
      </c>
      <c r="C47" s="339">
        <f ca="1">MMap!T50*$C$4</f>
        <v>0</v>
      </c>
      <c r="D47" s="45">
        <f>MMap!P50</f>
        <v>15</v>
      </c>
      <c r="E47" s="46">
        <f ca="1">MMap!R50*$C$4</f>
        <v>0</v>
      </c>
      <c r="F47" s="46"/>
      <c r="G47" s="251" t="str">
        <f>MMap!M50</f>
        <v>C-Ret-Lgt-LPD Int-All-All-C</v>
      </c>
      <c r="O47" s="315">
        <f>MMap!V50*$C$4</f>
        <v>-15.0128</v>
      </c>
      <c r="P47" s="253" t="str">
        <f>MMap!N50</f>
        <v>Commercial-Retail-Heat</v>
      </c>
      <c r="Q47" s="47" t="s">
        <v>566</v>
      </c>
    </row>
    <row r="48" spans="1:17">
      <c r="A48" s="44" t="str">
        <f>MMap!C51</f>
        <v>Lighting Controls Interior-NR-Large Ret-Unitary</v>
      </c>
      <c r="B48" s="44" t="str">
        <f>MMap!A51</f>
        <v>Lighting Controls Interior-Unitary-Large Ret-NR</v>
      </c>
      <c r="C48" s="339">
        <f ca="1">MMap!T51*$C$4</f>
        <v>0</v>
      </c>
      <c r="D48" s="45">
        <f>MMap!P51</f>
        <v>15</v>
      </c>
      <c r="E48" s="46">
        <f ca="1">MMap!R51*$C$4</f>
        <v>0</v>
      </c>
      <c r="F48" s="46"/>
      <c r="G48" s="251" t="str">
        <f>MMap!M51</f>
        <v>C-Ret-Lgt-LPD Int-All-All-C</v>
      </c>
      <c r="O48" s="315">
        <f>MMap!V51*$C$4</f>
        <v>-19.562133333333332</v>
      </c>
      <c r="P48" s="253" t="str">
        <f>MMap!N51</f>
        <v>Commercial-Retail-Heat</v>
      </c>
      <c r="Q48" s="47" t="s">
        <v>566</v>
      </c>
    </row>
    <row r="49" spans="1:17">
      <c r="A49" s="44" t="str">
        <f>MMap!C52</f>
        <v>Lighting Controls Interior-NR-Medium Ret-Unitary</v>
      </c>
      <c r="B49" s="44" t="str">
        <f>MMap!A52</f>
        <v>Lighting Controls Interior-Unitary-Medium Ret-NR</v>
      </c>
      <c r="C49" s="339">
        <f ca="1">MMap!T52*$C$4</f>
        <v>0</v>
      </c>
      <c r="D49" s="45">
        <f>MMap!P52</f>
        <v>15</v>
      </c>
      <c r="E49" s="46">
        <f ca="1">MMap!R52*$C$4</f>
        <v>0</v>
      </c>
      <c r="F49" s="46"/>
      <c r="G49" s="251" t="str">
        <f>MMap!M52</f>
        <v>C-Ret-Lgt-LPD Int-All-All-C</v>
      </c>
      <c r="O49" s="315">
        <f>MMap!V52*$C$4</f>
        <v>-17.7424</v>
      </c>
      <c r="P49" s="253" t="str">
        <f>MMap!N52</f>
        <v>Commercial-Retail-Heat</v>
      </c>
      <c r="Q49" s="47" t="s">
        <v>566</v>
      </c>
    </row>
    <row r="50" spans="1:17">
      <c r="A50" s="44" t="str">
        <f>MMap!C53</f>
        <v>Lighting Controls Interior-NR-Small Ret-Unitary</v>
      </c>
      <c r="B50" s="44" t="str">
        <f>MMap!A53</f>
        <v>Lighting Controls Interior-Unitary-Small Ret-NR</v>
      </c>
      <c r="C50" s="339">
        <f ca="1">MMap!T53*$C$4</f>
        <v>0</v>
      </c>
      <c r="D50" s="45">
        <f>MMap!P53</f>
        <v>15</v>
      </c>
      <c r="E50" s="46">
        <f ca="1">MMap!R53*$C$4</f>
        <v>0</v>
      </c>
      <c r="F50" s="46"/>
      <c r="G50" s="251" t="str">
        <f>MMap!M53</f>
        <v>C-Ret-Lgt-LPD Int-All-All-C</v>
      </c>
      <c r="O50" s="315">
        <f>MMap!V53*$C$4</f>
        <v>-14.102933333333333</v>
      </c>
      <c r="P50" s="253" t="str">
        <f>MMap!N53</f>
        <v>Commercial-Retail-Heat</v>
      </c>
      <c r="Q50" s="47" t="s">
        <v>566</v>
      </c>
    </row>
    <row r="51" spans="1:17">
      <c r="A51" s="44" t="str">
        <f>MMap!C54</f>
        <v>Lighting Controls Interior-NR-School K-12-Unitary</v>
      </c>
      <c r="B51" s="44" t="str">
        <f>MMap!A54</f>
        <v>Lighting Controls Interior-Unitary-School K-12-NR</v>
      </c>
      <c r="C51" s="339">
        <f ca="1">MMap!T54*$C$4</f>
        <v>272.16811163396022</v>
      </c>
      <c r="D51" s="45">
        <f>MMap!P54</f>
        <v>15</v>
      </c>
      <c r="E51" s="46">
        <f ca="1">MMap!R54*$C$4</f>
        <v>341.07502876871905</v>
      </c>
      <c r="F51" s="46"/>
      <c r="G51" s="251" t="str">
        <f>MMap!M54</f>
        <v>C-K12-Lgt-LPD Int-All-All-C</v>
      </c>
      <c r="O51" s="315">
        <f>MMap!V54*$C$4</f>
        <v>-21.8368</v>
      </c>
      <c r="P51" s="253" t="str">
        <f>MMap!N54</f>
        <v>Commercial-School-Heat</v>
      </c>
      <c r="Q51" s="47" t="s">
        <v>566</v>
      </c>
    </row>
    <row r="52" spans="1:17">
      <c r="A52" s="44" t="str">
        <f>MMap!C55</f>
        <v>Lighting Controls Interior-NR-University-Unitary</v>
      </c>
      <c r="B52" s="44" t="str">
        <f>MMap!A55</f>
        <v>Lighting Controls Interior-Unitary-University-NR</v>
      </c>
      <c r="C52" s="339">
        <f ca="1">MMap!T55*$C$4</f>
        <v>304.50920729709634</v>
      </c>
      <c r="D52" s="45">
        <f>MMap!P55</f>
        <v>15</v>
      </c>
      <c r="E52" s="46">
        <f ca="1">MMap!R55*$C$4</f>
        <v>341.07502876871905</v>
      </c>
      <c r="F52" s="46"/>
      <c r="G52" s="251" t="str">
        <f>MMap!M55</f>
        <v>C-Unv-Lgt-LPD Int-All-All-C</v>
      </c>
      <c r="O52" s="315">
        <f>MMap!V55*$C$4</f>
        <v>-21.381866666666667</v>
      </c>
      <c r="P52" s="253" t="str">
        <f>MMap!N55</f>
        <v>Commercial-college-Heat</v>
      </c>
      <c r="Q52" s="47" t="s">
        <v>566</v>
      </c>
    </row>
    <row r="53" spans="1:17">
      <c r="A53" s="44" t="str">
        <f>MMap!C56</f>
        <v>Lighting Controls Interior-NR-Warehouse-Unitary</v>
      </c>
      <c r="B53" s="44" t="str">
        <f>MMap!A56</f>
        <v>Lighting Controls Interior-Unitary-Warehouse-NR</v>
      </c>
      <c r="C53" s="339">
        <f ca="1">MMap!T56*$C$4</f>
        <v>157.82222536493225</v>
      </c>
      <c r="D53" s="45">
        <f>MMap!P56</f>
        <v>15</v>
      </c>
      <c r="E53" s="46">
        <f ca="1">MMap!R56*$C$4</f>
        <v>158.97585527520172</v>
      </c>
      <c r="F53" s="46"/>
      <c r="G53" s="251" t="str">
        <f>MMap!M56</f>
        <v>C-War-Lgt-LPD Int-All-All-C</v>
      </c>
      <c r="O53" s="315">
        <f>MMap!V56*$C$4</f>
        <v>-17.7424</v>
      </c>
      <c r="P53" s="253" t="str">
        <f>MMap!N56</f>
        <v>Commercial-not-refrig-warehouse-Heat</v>
      </c>
      <c r="Q53" s="47" t="s">
        <v>566</v>
      </c>
    </row>
    <row r="54" spans="1:17">
      <c r="A54" s="44" t="str">
        <f>MMap!C57</f>
        <v>Lighting Controls Interior-NR-Supermarket-Unitary</v>
      </c>
      <c r="B54" s="44" t="str">
        <f>MMap!A57</f>
        <v>Lighting Controls Interior-Unitary-Supermarket-NR</v>
      </c>
      <c r="C54" s="339">
        <f ca="1">MMap!T57*$C$4</f>
        <v>0</v>
      </c>
      <c r="D54" s="45">
        <f>MMap!P57</f>
        <v>15</v>
      </c>
      <c r="E54" s="46">
        <f ca="1">MMap!R57*$C$4</f>
        <v>0</v>
      </c>
      <c r="F54" s="46"/>
      <c r="G54" s="251" t="str">
        <f>MMap!M57</f>
        <v>C-Gro-Lgt-LPD Int-All-All-C</v>
      </c>
      <c r="O54" s="315">
        <f>MMap!V57*$C$4</f>
        <v>-10.008533333333332</v>
      </c>
      <c r="P54" s="253" t="str">
        <f>MMap!N57</f>
        <v>Commercial-Grocery-Heat</v>
      </c>
      <c r="Q54" s="47" t="s">
        <v>566</v>
      </c>
    </row>
    <row r="55" spans="1:17">
      <c r="A55" s="44" t="str">
        <f>MMap!C58</f>
        <v>Lighting Controls Interior-NR-MiniMart-Unitary</v>
      </c>
      <c r="B55" s="44" t="str">
        <f>MMap!A58</f>
        <v>Lighting Controls Interior-Unitary-MiniMart-NR</v>
      </c>
      <c r="C55" s="339">
        <f ca="1">MMap!T58*$C$4</f>
        <v>0</v>
      </c>
      <c r="D55" s="45">
        <f>MMap!P58</f>
        <v>15</v>
      </c>
      <c r="E55" s="46">
        <f ca="1">MMap!R58*$C$4</f>
        <v>0</v>
      </c>
      <c r="F55" s="46"/>
      <c r="G55" s="251" t="str">
        <f>MMap!M58</f>
        <v>C-Gro-Lgt-LPD Int-All-All-C</v>
      </c>
      <c r="O55" s="315">
        <f>MMap!V58*$C$4</f>
        <v>-17.7424</v>
      </c>
      <c r="P55" s="253" t="str">
        <f>MMap!N58</f>
        <v>Commercial-Grocery-Heat</v>
      </c>
      <c r="Q55" s="47" t="s">
        <v>566</v>
      </c>
    </row>
    <row r="56" spans="1:17">
      <c r="A56" s="44" t="str">
        <f>MMap!C59</f>
        <v>Lighting Controls Interior-NR-Restaurant-Unitary</v>
      </c>
      <c r="B56" s="44" t="str">
        <f>MMap!A59</f>
        <v>Lighting Controls Interior-Unitary-Restaurant-NR</v>
      </c>
      <c r="C56" s="339">
        <f ca="1">MMap!T59*$C$4</f>
        <v>0</v>
      </c>
      <c r="D56" s="45">
        <f>MMap!P59</f>
        <v>15</v>
      </c>
      <c r="E56" s="46">
        <f ca="1">MMap!R59*$C$4</f>
        <v>0</v>
      </c>
      <c r="F56" s="46"/>
      <c r="G56" s="251" t="str">
        <f>MMap!M59</f>
        <v>C-Res-Lgt-LPD Int-All-All-C</v>
      </c>
      <c r="O56" s="315">
        <f>MMap!V59*$C$4</f>
        <v>-26.841066666666666</v>
      </c>
      <c r="P56" s="253" t="str">
        <f>MMap!N59</f>
        <v>Commercial-Resturant-Heat</v>
      </c>
      <c r="Q56" s="47" t="s">
        <v>566</v>
      </c>
    </row>
    <row r="57" spans="1:17">
      <c r="A57" s="44" t="str">
        <f>MMap!C60</f>
        <v>Lighting Controls Interior-NR-Lodging-Unitary</v>
      </c>
      <c r="B57" s="44" t="str">
        <f>MMap!A60</f>
        <v>Lighting Controls Interior-Unitary-Lodging-NR</v>
      </c>
      <c r="C57" s="339">
        <f ca="1">MMap!T60*$C$4</f>
        <v>0</v>
      </c>
      <c r="D57" s="45">
        <f>MMap!P60</f>
        <v>15</v>
      </c>
      <c r="E57" s="46">
        <f ca="1">MMap!R60*$C$4</f>
        <v>0</v>
      </c>
      <c r="F57" s="46"/>
      <c r="G57" s="251" t="str">
        <f>MMap!M60</f>
        <v>C-Lod-Lgt-LPD Int-All-All-C</v>
      </c>
      <c r="O57" s="315">
        <f>MMap!V60*$C$4</f>
        <v>-18.197333333333333</v>
      </c>
      <c r="P57" s="253" t="str">
        <f>MMap!N60</f>
        <v>Commercial-Lodging-Heat</v>
      </c>
      <c r="Q57" s="47" t="s">
        <v>566</v>
      </c>
    </row>
    <row r="58" spans="1:17">
      <c r="A58" s="44" t="str">
        <f>MMap!C61</f>
        <v>Lighting Controls Interior-NR-Hospital-Unitary</v>
      </c>
      <c r="B58" s="44" t="str">
        <f>MMap!A61</f>
        <v>Lighting Controls Interior-Unitary-Hospital-NR</v>
      </c>
      <c r="C58" s="339">
        <f ca="1">MMap!T61*$C$4</f>
        <v>0</v>
      </c>
      <c r="D58" s="45">
        <f>MMap!P61</f>
        <v>15</v>
      </c>
      <c r="E58" s="46">
        <f ca="1">MMap!R61*$C$4</f>
        <v>0</v>
      </c>
      <c r="F58" s="46"/>
      <c r="G58" s="251" t="str">
        <f>MMap!M61</f>
        <v>C-Hos-Lgt-LPD Int-All-All-C</v>
      </c>
      <c r="O58" s="315">
        <f>MMap!V61*$C$4</f>
        <v>-32.755199999999995</v>
      </c>
      <c r="P58" s="253" t="str">
        <f>MMap!N61</f>
        <v>Commercial-Healthcare-Heat</v>
      </c>
      <c r="Q58" s="47" t="s">
        <v>566</v>
      </c>
    </row>
    <row r="59" spans="1:17">
      <c r="A59" s="44" t="str">
        <f>MMap!C62</f>
        <v>Lighting Controls Interior-NR-Residential Care-Unitary</v>
      </c>
      <c r="B59" s="44" t="str">
        <f>MMap!A62</f>
        <v>Lighting Controls Interior-Unitary-Residential Care-NR</v>
      </c>
      <c r="C59" s="339">
        <f ca="1">MMap!T62*$C$4</f>
        <v>0</v>
      </c>
      <c r="D59" s="45">
        <f>MMap!P62</f>
        <v>15</v>
      </c>
      <c r="E59" s="46">
        <f ca="1">MMap!R62*$C$4</f>
        <v>0</v>
      </c>
      <c r="F59" s="46"/>
      <c r="G59" s="251" t="str">
        <f>MMap!M62</f>
        <v>C-Hos-Lgt-LPD Int-All-All-C</v>
      </c>
      <c r="O59" s="315">
        <f>MMap!V62*$C$4</f>
        <v>-18.197333333333333</v>
      </c>
      <c r="P59" s="253" t="str">
        <f>MMap!N62</f>
        <v>Commercial-Healthcare-Heat</v>
      </c>
      <c r="Q59" s="47" t="s">
        <v>566</v>
      </c>
    </row>
    <row r="60" spans="1:17">
      <c r="A60" s="44" t="str">
        <f>MMap!C63</f>
        <v>Lighting Controls Interior-NR-Assembly-Unitary</v>
      </c>
      <c r="B60" s="44" t="str">
        <f>MMap!A63</f>
        <v>Lighting Controls Interior-Unitary-Assembly-NR</v>
      </c>
      <c r="C60" s="339">
        <f ca="1">MMap!T63*$C$4</f>
        <v>0</v>
      </c>
      <c r="D60" s="45">
        <f>MMap!P63</f>
        <v>15</v>
      </c>
      <c r="E60" s="46">
        <f ca="1">MMap!R63*$C$4</f>
        <v>0</v>
      </c>
      <c r="F60" s="46"/>
      <c r="G60" s="251" t="str">
        <f>MMap!M63</f>
        <v>C-Oth-Lgt-LPD Int-All-All-C</v>
      </c>
      <c r="O60" s="315">
        <f>MMap!V63*$C$4</f>
        <v>-8.1887999999999987</v>
      </c>
      <c r="P60" s="253" t="str">
        <f>MMap!N63</f>
        <v>Commercial-Misc. Com-Heat</v>
      </c>
      <c r="Q60" s="47" t="s">
        <v>566</v>
      </c>
    </row>
    <row r="61" spans="1:17">
      <c r="A61" s="44" t="str">
        <f>MMap!C64</f>
        <v>Lighting Controls Interior-NR-Other-Unitary</v>
      </c>
      <c r="B61" s="44" t="str">
        <f>MMap!A64</f>
        <v>Lighting Controls Interior-Unitary-Other-NR</v>
      </c>
      <c r="C61" s="339">
        <f ca="1">MMap!T64*$C$4</f>
        <v>399.7206323717466</v>
      </c>
      <c r="D61" s="45">
        <f>MMap!P64</f>
        <v>15</v>
      </c>
      <c r="E61" s="46">
        <f ca="1">MMap!R64*$C$4</f>
        <v>341.07502876871905</v>
      </c>
      <c r="F61" s="46"/>
      <c r="G61" s="251" t="str">
        <f>MMap!M64</f>
        <v>C-Oth-Lgt-LPD Int-All-All-C</v>
      </c>
      <c r="O61" s="315">
        <f>MMap!V64*$C$4</f>
        <v>-8.1887999999999987</v>
      </c>
      <c r="P61" s="253" t="str">
        <f>MMap!N64</f>
        <v>Commercial-Misc. Com-Heat</v>
      </c>
      <c r="Q61" s="47" t="s">
        <v>566</v>
      </c>
    </row>
    <row r="62" spans="1:17">
      <c r="A62" s="44" t="str">
        <f>MMap!C65</f>
        <v>Lighting Controls Interior-NR-Large Off-Integrated</v>
      </c>
      <c r="B62" s="44" t="str">
        <f>MMap!A65</f>
        <v>Lighting Controls Interior-Integrated-Large Off-NR</v>
      </c>
      <c r="C62" s="339">
        <f ca="1">MMap!T65*$C$4</f>
        <v>596.91614434180826</v>
      </c>
      <c r="D62" s="45">
        <f>MMap!P65</f>
        <v>15</v>
      </c>
      <c r="E62" s="46">
        <f ca="1">MMap!R65*$C$4</f>
        <v>562.77379746838631</v>
      </c>
      <c r="F62" s="46"/>
      <c r="G62" s="251" t="str">
        <f>MMap!M65</f>
        <v>C-LOff-Lgt-LPD Int-All-All-C</v>
      </c>
      <c r="O62" s="315">
        <f>MMap!V65*$C$4</f>
        <v>-8.1887999999999987</v>
      </c>
      <c r="P62" s="253" t="str">
        <f>MMap!N65</f>
        <v>Commercial-large Office-Heat</v>
      </c>
      <c r="Q62" s="47" t="s">
        <v>566</v>
      </c>
    </row>
    <row r="63" spans="1:17">
      <c r="A63" s="44" t="str">
        <f>MMap!C66</f>
        <v>Lighting Controls Interior-NR-Medium Off-Integrated</v>
      </c>
      <c r="B63" s="44" t="str">
        <f>MMap!A66</f>
        <v>Lighting Controls Interior-Integrated-Medium Off-NR</v>
      </c>
      <c r="C63" s="339">
        <f ca="1">MMap!T66*$C$4</f>
        <v>529.43297820926398</v>
      </c>
      <c r="D63" s="45">
        <f>MMap!P66</f>
        <v>15</v>
      </c>
      <c r="E63" s="46">
        <f ca="1">MMap!R66*$C$4</f>
        <v>562.77379746838631</v>
      </c>
      <c r="F63" s="46"/>
      <c r="G63" s="251" t="str">
        <f>MMap!M66</f>
        <v>C-LOff-Lgt-LPD Int-All-All-C</v>
      </c>
      <c r="O63" s="315">
        <f>MMap!V66*$C$4</f>
        <v>-8.1887999999999987</v>
      </c>
      <c r="P63" s="253" t="str">
        <f>MMap!N66</f>
        <v>Commercial-large Office-Heat</v>
      </c>
      <c r="Q63" s="47" t="s">
        <v>566</v>
      </c>
    </row>
    <row r="64" spans="1:17">
      <c r="A64" s="44" t="str">
        <f>MMap!C67</f>
        <v>Lighting Controls Interior-NR-Small Off-Integrated</v>
      </c>
      <c r="B64" s="44" t="str">
        <f>MMap!A67</f>
        <v>Lighting Controls Interior-Integrated-Small Off-NR</v>
      </c>
      <c r="C64" s="339">
        <f ca="1">MMap!T67*$C$4</f>
        <v>516.36254199274424</v>
      </c>
      <c r="D64" s="45">
        <f>MMap!P67</f>
        <v>15</v>
      </c>
      <c r="E64" s="46">
        <f ca="1">MMap!R67*$C$4</f>
        <v>562.77379746838631</v>
      </c>
      <c r="F64" s="46"/>
      <c r="G64" s="251" t="str">
        <f>MMap!M67</f>
        <v>C-SOff-Lgt-LPD Int-All-All-C</v>
      </c>
      <c r="O64" s="315">
        <f>MMap!V67*$C$4</f>
        <v>-21.381866666666667</v>
      </c>
      <c r="P64" s="253" t="str">
        <f>MMap!N67</f>
        <v>Commercial-Small Office-Heat</v>
      </c>
      <c r="Q64" s="47" t="s">
        <v>566</v>
      </c>
    </row>
    <row r="65" spans="1:17">
      <c r="A65" s="44" t="str">
        <f>MMap!C68</f>
        <v>Lighting Controls Interior-NR-Xlarge Ret-Integrated</v>
      </c>
      <c r="B65" s="44" t="str">
        <f>MMap!A68</f>
        <v>Lighting Controls Interior-Integrated-Xlarge Ret-NR</v>
      </c>
      <c r="C65" s="339">
        <f ca="1">MMap!T68*$C$4</f>
        <v>0</v>
      </c>
      <c r="D65" s="45">
        <f>MMap!P68</f>
        <v>15</v>
      </c>
      <c r="E65" s="46">
        <f ca="1">MMap!R68*$C$4</f>
        <v>0</v>
      </c>
      <c r="F65" s="46"/>
      <c r="G65" s="251" t="str">
        <f>MMap!M68</f>
        <v>C-Ret-Lgt-LPD Int-All-All-C</v>
      </c>
      <c r="O65" s="315">
        <f>MMap!V68*$C$4</f>
        <v>-15.0128</v>
      </c>
      <c r="P65" s="253" t="str">
        <f>MMap!N68</f>
        <v>Commercial-Retail-Heat</v>
      </c>
      <c r="Q65" s="47" t="s">
        <v>566</v>
      </c>
    </row>
    <row r="66" spans="1:17">
      <c r="A66" s="44" t="str">
        <f>MMap!C69</f>
        <v>Lighting Controls Interior-NR-Large Ret-Integrated</v>
      </c>
      <c r="B66" s="44" t="str">
        <f>MMap!A69</f>
        <v>Lighting Controls Interior-Integrated-Large Ret-NR</v>
      </c>
      <c r="C66" s="339">
        <f ca="1">MMap!T69*$C$4</f>
        <v>0</v>
      </c>
      <c r="D66" s="45">
        <f>MMap!P69</f>
        <v>15</v>
      </c>
      <c r="E66" s="46">
        <f ca="1">MMap!R69*$C$4</f>
        <v>0</v>
      </c>
      <c r="F66" s="46"/>
      <c r="G66" s="251" t="str">
        <f>MMap!M69</f>
        <v>C-Ret-Lgt-LPD Int-All-All-C</v>
      </c>
      <c r="O66" s="315">
        <f>MMap!V69*$C$4</f>
        <v>-19.562133333333332</v>
      </c>
      <c r="P66" s="253" t="str">
        <f>MMap!N69</f>
        <v>Commercial-Retail-Heat</v>
      </c>
      <c r="Q66" s="47" t="s">
        <v>566</v>
      </c>
    </row>
    <row r="67" spans="1:17">
      <c r="A67" s="44" t="str">
        <f>MMap!C70</f>
        <v>Lighting Controls Interior-NR-Medium Ret-Integrated</v>
      </c>
      <c r="B67" s="44" t="str">
        <f>MMap!A70</f>
        <v>Lighting Controls Interior-Integrated-Medium Ret-NR</v>
      </c>
      <c r="C67" s="339">
        <f ca="1">MMap!T70*$C$4</f>
        <v>0</v>
      </c>
      <c r="D67" s="45">
        <f>MMap!P70</f>
        <v>15</v>
      </c>
      <c r="E67" s="46">
        <f ca="1">MMap!R70*$C$4</f>
        <v>0</v>
      </c>
      <c r="F67" s="46"/>
      <c r="G67" s="251" t="str">
        <f>MMap!M70</f>
        <v>C-Ret-Lgt-LPD Int-All-All-C</v>
      </c>
      <c r="O67" s="315">
        <f>MMap!V70*$C$4</f>
        <v>-17.7424</v>
      </c>
      <c r="P67" s="253" t="str">
        <f>MMap!N70</f>
        <v>Commercial-Retail-Heat</v>
      </c>
      <c r="Q67" s="47" t="s">
        <v>566</v>
      </c>
    </row>
    <row r="68" spans="1:17">
      <c r="A68" s="44" t="str">
        <f>MMap!C71</f>
        <v>Lighting Controls Interior-NR-Small Ret-Integrated</v>
      </c>
      <c r="B68" s="44" t="str">
        <f>MMap!A71</f>
        <v>Lighting Controls Interior-Integrated-Small Ret-NR</v>
      </c>
      <c r="C68" s="339">
        <f ca="1">MMap!T71*$C$4</f>
        <v>0</v>
      </c>
      <c r="D68" s="45">
        <f>MMap!P71</f>
        <v>15</v>
      </c>
      <c r="E68" s="46">
        <f ca="1">MMap!R71*$C$4</f>
        <v>0</v>
      </c>
      <c r="F68" s="46"/>
      <c r="G68" s="251" t="str">
        <f>MMap!M71</f>
        <v>C-Ret-Lgt-LPD Int-All-All-C</v>
      </c>
      <c r="O68" s="315">
        <f>MMap!V71*$C$4</f>
        <v>-14.102933333333333</v>
      </c>
      <c r="P68" s="253" t="str">
        <f>MMap!N71</f>
        <v>Commercial-Retail-Heat</v>
      </c>
      <c r="Q68" s="47" t="s">
        <v>566</v>
      </c>
    </row>
    <row r="69" spans="1:17">
      <c r="A69" s="44" t="str">
        <f>MMap!C72</f>
        <v>Lighting Controls Interior-NR-School K-12-Integrated</v>
      </c>
      <c r="B69" s="44" t="str">
        <f>MMap!A72</f>
        <v>Lighting Controls Interior-Integrated-School K-12-NR</v>
      </c>
      <c r="C69" s="339">
        <f ca="1">MMap!T72*$C$4</f>
        <v>381.03535628754423</v>
      </c>
      <c r="D69" s="45">
        <f>MMap!P72</f>
        <v>15</v>
      </c>
      <c r="E69" s="46">
        <f ca="1">MMap!R72*$C$4</f>
        <v>562.77379746838631</v>
      </c>
      <c r="F69" s="46"/>
      <c r="G69" s="251" t="str">
        <f>MMap!M72</f>
        <v>C-K12-Lgt-LPD Int-All-All-C</v>
      </c>
      <c r="O69" s="315">
        <f>MMap!V72*$C$4</f>
        <v>-21.8368</v>
      </c>
      <c r="P69" s="253" t="str">
        <f>MMap!N72</f>
        <v>Commercial-School-Heat</v>
      </c>
      <c r="Q69" s="47" t="s">
        <v>566</v>
      </c>
    </row>
    <row r="70" spans="1:17">
      <c r="A70" s="44" t="str">
        <f>MMap!C73</f>
        <v>Lighting Controls Interior-NR-University-Integrated</v>
      </c>
      <c r="B70" s="44" t="str">
        <f>MMap!A73</f>
        <v>Lighting Controls Interior-Integrated-University-NR</v>
      </c>
      <c r="C70" s="339">
        <f ca="1">MMap!T73*$C$4</f>
        <v>426.31289021593494</v>
      </c>
      <c r="D70" s="45">
        <f>MMap!P73</f>
        <v>15</v>
      </c>
      <c r="E70" s="46">
        <f ca="1">MMap!R73*$C$4</f>
        <v>562.77379746838631</v>
      </c>
      <c r="F70" s="46"/>
      <c r="G70" s="251" t="str">
        <f>MMap!M73</f>
        <v>C-Unv-Lgt-LPD Int-All-All-C</v>
      </c>
      <c r="O70" s="315">
        <f>MMap!V73*$C$4</f>
        <v>-21.381866666666667</v>
      </c>
      <c r="P70" s="253" t="str">
        <f>MMap!N73</f>
        <v>Commercial-college-Heat</v>
      </c>
      <c r="Q70" s="47" t="s">
        <v>566</v>
      </c>
    </row>
    <row r="71" spans="1:17">
      <c r="A71" s="44" t="str">
        <f>MMap!C74</f>
        <v>Lighting Controls Interior-NR-Warehouse-Integrated</v>
      </c>
      <c r="B71" s="44" t="str">
        <f>MMap!A74</f>
        <v>Lighting Controls Interior-Integrated-Warehouse-NR</v>
      </c>
      <c r="C71" s="339">
        <f ca="1">MMap!T74*$C$4</f>
        <v>210.42963381990964</v>
      </c>
      <c r="D71" s="45">
        <f>MMap!P74</f>
        <v>15</v>
      </c>
      <c r="E71" s="46">
        <f ca="1">MMap!R74*$C$4</f>
        <v>368.550861496327</v>
      </c>
      <c r="F71" s="46"/>
      <c r="G71" s="251" t="str">
        <f>MMap!M74</f>
        <v>C-War-Lgt-LPD Int-All-All-C</v>
      </c>
      <c r="O71" s="315">
        <f>MMap!V74*$C$4</f>
        <v>-17.7424</v>
      </c>
      <c r="P71" s="253" t="str">
        <f>MMap!N74</f>
        <v>Commercial-not-refrig-warehouse-Heat</v>
      </c>
      <c r="Q71" s="47" t="s">
        <v>566</v>
      </c>
    </row>
    <row r="72" spans="1:17">
      <c r="A72" s="44" t="str">
        <f>MMap!C75</f>
        <v>Lighting Controls Interior-NR-Supermarket-Integrated</v>
      </c>
      <c r="B72" s="44" t="str">
        <f>MMap!A75</f>
        <v>Lighting Controls Interior-Integrated-Supermarket-NR</v>
      </c>
      <c r="C72" s="339">
        <f ca="1">MMap!T75*$C$4</f>
        <v>0</v>
      </c>
      <c r="D72" s="45">
        <f>MMap!P75</f>
        <v>15</v>
      </c>
      <c r="E72" s="46">
        <f ca="1">MMap!R75*$C$4</f>
        <v>0</v>
      </c>
      <c r="F72" s="46"/>
      <c r="G72" s="251" t="str">
        <f>MMap!M75</f>
        <v>C-Gro-Lgt-LPD Int-All-All-C</v>
      </c>
      <c r="O72" s="315">
        <f>MMap!V75*$C$4</f>
        <v>-10.008533333333332</v>
      </c>
      <c r="P72" s="253" t="str">
        <f>MMap!N75</f>
        <v>Commercial-Grocery-Heat</v>
      </c>
      <c r="Q72" s="47" t="s">
        <v>566</v>
      </c>
    </row>
    <row r="73" spans="1:17">
      <c r="A73" s="44" t="str">
        <f>MMap!C76</f>
        <v>Lighting Controls Interior-NR-MiniMart-Integrated</v>
      </c>
      <c r="B73" s="44" t="str">
        <f>MMap!A76</f>
        <v>Lighting Controls Interior-Integrated-MiniMart-NR</v>
      </c>
      <c r="C73" s="339">
        <f ca="1">MMap!T76*$C$4</f>
        <v>0</v>
      </c>
      <c r="D73" s="45">
        <f>MMap!P76</f>
        <v>15</v>
      </c>
      <c r="E73" s="46">
        <f ca="1">MMap!R76*$C$4</f>
        <v>0</v>
      </c>
      <c r="F73" s="46"/>
      <c r="G73" s="251" t="str">
        <f>MMap!M76</f>
        <v>C-Gro-Lgt-LPD Int-All-All-C</v>
      </c>
      <c r="O73" s="315">
        <f>MMap!V76*$C$4</f>
        <v>-17.7424</v>
      </c>
      <c r="P73" s="253" t="str">
        <f>MMap!N76</f>
        <v>Commercial-Grocery-Heat</v>
      </c>
      <c r="Q73" s="47" t="s">
        <v>566</v>
      </c>
    </row>
    <row r="74" spans="1:17">
      <c r="A74" s="44" t="str">
        <f>MMap!C77</f>
        <v>Lighting Controls Interior-NR-Restaurant-Integrated</v>
      </c>
      <c r="B74" s="44" t="str">
        <f>MMap!A77</f>
        <v>Lighting Controls Interior-Integrated-Restaurant-NR</v>
      </c>
      <c r="C74" s="339">
        <f ca="1">MMap!T77*$C$4</f>
        <v>0</v>
      </c>
      <c r="D74" s="45">
        <f>MMap!P77</f>
        <v>15</v>
      </c>
      <c r="E74" s="46">
        <f ca="1">MMap!R77*$C$4</f>
        <v>0</v>
      </c>
      <c r="F74" s="46"/>
      <c r="G74" s="251" t="str">
        <f>MMap!M77</f>
        <v>C-Res-Lgt-LPD Int-All-All-C</v>
      </c>
      <c r="O74" s="315">
        <f>MMap!V77*$C$4</f>
        <v>-26.841066666666666</v>
      </c>
      <c r="P74" s="253" t="str">
        <f>MMap!N77</f>
        <v>Commercial-Resturant-Heat</v>
      </c>
      <c r="Q74" s="47" t="s">
        <v>566</v>
      </c>
    </row>
    <row r="75" spans="1:17">
      <c r="A75" s="44" t="str">
        <f>MMap!C78</f>
        <v>Lighting Controls Interior-NR-Lodging-Integrated</v>
      </c>
      <c r="B75" s="44" t="str">
        <f>MMap!A78</f>
        <v>Lighting Controls Interior-Integrated-Lodging-NR</v>
      </c>
      <c r="C75" s="339">
        <f ca="1">MMap!T78*$C$4</f>
        <v>0</v>
      </c>
      <c r="D75" s="45">
        <f>MMap!P78</f>
        <v>15</v>
      </c>
      <c r="E75" s="46">
        <f ca="1">MMap!R78*$C$4</f>
        <v>0</v>
      </c>
      <c r="F75" s="46"/>
      <c r="G75" s="251" t="str">
        <f>MMap!M78</f>
        <v>C-Lod-Lgt-LPD Int-All-All-C</v>
      </c>
      <c r="O75" s="315">
        <f>MMap!V78*$C$4</f>
        <v>-18.197333333333333</v>
      </c>
      <c r="P75" s="253" t="str">
        <f>MMap!N78</f>
        <v>Commercial-Lodging-Heat</v>
      </c>
      <c r="Q75" s="47" t="s">
        <v>566</v>
      </c>
    </row>
    <row r="76" spans="1:17">
      <c r="A76" s="44" t="str">
        <f>MMap!C79</f>
        <v>Lighting Controls Interior-NR-Hospital-Integrated</v>
      </c>
      <c r="B76" s="44" t="str">
        <f>MMap!A79</f>
        <v>Lighting Controls Interior-Integrated-Hospital-NR</v>
      </c>
      <c r="C76" s="339">
        <f ca="1">MMap!T79*$C$4</f>
        <v>0</v>
      </c>
      <c r="D76" s="45">
        <f>MMap!P79</f>
        <v>15</v>
      </c>
      <c r="E76" s="46">
        <f ca="1">MMap!R79*$C$4</f>
        <v>0</v>
      </c>
      <c r="F76" s="46"/>
      <c r="G76" s="251" t="str">
        <f>MMap!M79</f>
        <v>C-Hos-Lgt-LPD Int-All-All-C</v>
      </c>
      <c r="O76" s="315">
        <f>MMap!V79*$C$4</f>
        <v>-32.755199999999995</v>
      </c>
      <c r="P76" s="253" t="str">
        <f>MMap!N79</f>
        <v>Commercial-Healthcare-Heat</v>
      </c>
      <c r="Q76" s="47" t="s">
        <v>566</v>
      </c>
    </row>
    <row r="77" spans="1:17">
      <c r="A77" s="44" t="str">
        <f>MMap!C80</f>
        <v>Lighting Controls Interior-NR-Residential Care-Integrated</v>
      </c>
      <c r="B77" s="44" t="str">
        <f>MMap!A80</f>
        <v>Lighting Controls Interior-Integrated-Residential Care-NR</v>
      </c>
      <c r="C77" s="339">
        <f ca="1">MMap!T80*$C$4</f>
        <v>0</v>
      </c>
      <c r="D77" s="45">
        <f>MMap!P80</f>
        <v>15</v>
      </c>
      <c r="E77" s="46">
        <f ca="1">MMap!R80*$C$4</f>
        <v>0</v>
      </c>
      <c r="F77" s="46"/>
      <c r="G77" s="251" t="str">
        <f>MMap!M80</f>
        <v>C-Hos-Lgt-LPD Int-All-All-C</v>
      </c>
      <c r="O77" s="315">
        <f>MMap!V80*$C$4</f>
        <v>-18.197333333333333</v>
      </c>
      <c r="P77" s="253" t="str">
        <f>MMap!N80</f>
        <v>Commercial-Healthcare-Heat</v>
      </c>
      <c r="Q77" s="47" t="s">
        <v>566</v>
      </c>
    </row>
    <row r="78" spans="1:17">
      <c r="A78" s="44" t="str">
        <f>MMap!C81</f>
        <v>Lighting Controls Interior-NR-Assembly-Integrated</v>
      </c>
      <c r="B78" s="44" t="str">
        <f>MMap!A81</f>
        <v>Lighting Controls Interior-Integrated-Assembly-NR</v>
      </c>
      <c r="C78" s="339">
        <f ca="1">MMap!T81*$C$4</f>
        <v>0</v>
      </c>
      <c r="D78" s="45">
        <f>MMap!P81</f>
        <v>15</v>
      </c>
      <c r="E78" s="46">
        <f ca="1">MMap!R81*$C$4</f>
        <v>0</v>
      </c>
      <c r="F78" s="46"/>
      <c r="G78" s="251" t="str">
        <f>MMap!M81</f>
        <v>C-Oth-Lgt-LPD Int-All-All-C</v>
      </c>
      <c r="O78" s="315">
        <f>MMap!V81*$C$4</f>
        <v>-8.1887999999999987</v>
      </c>
      <c r="P78" s="253" t="str">
        <f>MMap!N81</f>
        <v>Commercial-Misc. Com-Heat</v>
      </c>
      <c r="Q78" s="47" t="s">
        <v>566</v>
      </c>
    </row>
    <row r="79" spans="1:17">
      <c r="A79" s="44" t="str">
        <f>MMap!C82</f>
        <v>Lighting Controls Interior-NR-Other-Integrated</v>
      </c>
      <c r="B79" s="44" t="str">
        <f>MMap!A82</f>
        <v>Lighting Controls Interior-Integrated-Other-NR</v>
      </c>
      <c r="C79" s="339">
        <f ca="1">MMap!T82*$C$4</f>
        <v>559.60888532044521</v>
      </c>
      <c r="D79" s="45">
        <f>MMap!P82</f>
        <v>15</v>
      </c>
      <c r="E79" s="46">
        <f ca="1">MMap!R82*$C$4</f>
        <v>562.77379746838631</v>
      </c>
      <c r="F79" s="46"/>
      <c r="G79" s="251" t="str">
        <f>MMap!M82</f>
        <v>C-Oth-Lgt-LPD Int-All-All-C</v>
      </c>
      <c r="O79" s="315">
        <f>MMap!V82*$C$4</f>
        <v>-8.1887999999999987</v>
      </c>
      <c r="P79" s="253" t="str">
        <f>MMap!N82</f>
        <v>Commercial-Misc. Com-Heat</v>
      </c>
      <c r="Q79" s="47" t="s">
        <v>566</v>
      </c>
    </row>
    <row r="82" spans="1:13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row>
    <row r="83" spans="1:131">
      <c r="A83" s="261" t="s">
        <v>579</v>
      </c>
      <c r="B83" s="262"/>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row>
    <row r="84" spans="1:131">
      <c r="A84" s="23" t="s">
        <v>580</v>
      </c>
      <c r="B84" s="23" t="s">
        <v>581</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row>
    <row r="85" spans="1:131">
      <c r="A85" s="23" t="s">
        <v>582</v>
      </c>
      <c r="B85" s="23" t="s">
        <v>990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row>
    <row r="86" spans="1:13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row>
    <row r="87" spans="1:131" ht="13.5" thickBot="1">
      <c r="A87" s="254" t="s">
        <v>583</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55"/>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row>
    <row r="88" spans="1:131">
      <c r="A88" s="23"/>
      <c r="B88" s="264" t="s">
        <v>584</v>
      </c>
      <c r="C88" s="265"/>
      <c r="D88" s="265" t="s">
        <v>584</v>
      </c>
      <c r="E88" s="266"/>
      <c r="F88" s="23"/>
      <c r="G88" s="264" t="s">
        <v>585</v>
      </c>
      <c r="H88" s="265"/>
      <c r="I88" s="265"/>
      <c r="J88" s="265"/>
      <c r="K88" s="265"/>
      <c r="L88" s="265"/>
      <c r="M88" s="265"/>
      <c r="N88" s="265"/>
      <c r="O88" s="266"/>
      <c r="P88" s="23"/>
      <c r="Q88" s="264" t="s">
        <v>586</v>
      </c>
      <c r="R88" s="265"/>
      <c r="S88" s="265"/>
      <c r="T88" s="265"/>
      <c r="U88" s="266"/>
      <c r="V88" s="23"/>
      <c r="W88" s="264" t="s">
        <v>587</v>
      </c>
      <c r="X88" s="266"/>
      <c r="Y88" s="23"/>
      <c r="Z88" s="264" t="s">
        <v>588</v>
      </c>
      <c r="AA88" s="265"/>
      <c r="AB88" s="266"/>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row>
    <row r="89" spans="1:131">
      <c r="A89" s="23"/>
      <c r="B89" s="267" t="s">
        <v>589</v>
      </c>
      <c r="C89" s="226" t="s">
        <v>590</v>
      </c>
      <c r="D89" s="226" t="s">
        <v>589</v>
      </c>
      <c r="E89" s="268" t="s">
        <v>590</v>
      </c>
      <c r="F89" s="23"/>
      <c r="G89" s="267" t="s">
        <v>591</v>
      </c>
      <c r="H89" s="226" t="s">
        <v>592</v>
      </c>
      <c r="I89" s="226"/>
      <c r="J89" s="226"/>
      <c r="K89" s="226" t="s">
        <v>593</v>
      </c>
      <c r="L89" s="226"/>
      <c r="M89" s="226"/>
      <c r="N89" s="226"/>
      <c r="O89" s="268"/>
      <c r="P89" s="23"/>
      <c r="Q89" s="267"/>
      <c r="R89" s="226" t="s">
        <v>594</v>
      </c>
      <c r="S89" s="226" t="s">
        <v>595</v>
      </c>
      <c r="T89" s="226" t="s">
        <v>596</v>
      </c>
      <c r="U89" s="268" t="s">
        <v>597</v>
      </c>
      <c r="V89" s="23"/>
      <c r="W89" s="267" t="s">
        <v>598</v>
      </c>
      <c r="X89" s="268">
        <v>20</v>
      </c>
      <c r="Y89" s="23"/>
      <c r="Z89" s="267"/>
      <c r="AA89" s="226" t="s">
        <v>590</v>
      </c>
      <c r="AB89" s="268" t="s">
        <v>599</v>
      </c>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row>
    <row r="90" spans="1:131">
      <c r="A90" s="23"/>
      <c r="B90" s="267" t="s">
        <v>600</v>
      </c>
      <c r="C90" s="226" t="s">
        <v>392</v>
      </c>
      <c r="D90" s="226" t="s">
        <v>600</v>
      </c>
      <c r="E90" s="268" t="s">
        <v>392</v>
      </c>
      <c r="F90" s="23"/>
      <c r="G90" s="267" t="s">
        <v>601</v>
      </c>
      <c r="H90" s="226" t="s">
        <v>602</v>
      </c>
      <c r="I90" s="226"/>
      <c r="J90" s="226"/>
      <c r="K90" s="226" t="s">
        <v>603</v>
      </c>
      <c r="L90" s="226"/>
      <c r="M90" s="226"/>
      <c r="N90" s="226"/>
      <c r="O90" s="268"/>
      <c r="P90" s="23"/>
      <c r="Q90" s="267" t="s">
        <v>604</v>
      </c>
      <c r="R90" s="226">
        <v>6.8012888465852586E-2</v>
      </c>
      <c r="S90" s="226">
        <v>4.387844424080023E-2</v>
      </c>
      <c r="T90" s="226">
        <v>5.3289007766645871E-2</v>
      </c>
      <c r="U90" s="268">
        <v>5.447903102274565E-2</v>
      </c>
      <c r="V90" s="23"/>
      <c r="W90" s="267" t="s">
        <v>605</v>
      </c>
      <c r="X90" s="268">
        <v>2016</v>
      </c>
      <c r="Y90" s="23"/>
      <c r="Z90" s="267" t="s">
        <v>606</v>
      </c>
      <c r="AA90" s="226">
        <v>4.03890184699085E-3</v>
      </c>
      <c r="AB90" s="268">
        <v>0.01</v>
      </c>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row>
    <row r="91" spans="1:131">
      <c r="A91" s="23"/>
      <c r="B91" s="267" t="s">
        <v>607</v>
      </c>
      <c r="C91" s="226" t="s">
        <v>608</v>
      </c>
      <c r="D91" s="226" t="s">
        <v>607</v>
      </c>
      <c r="E91" s="268" t="s">
        <v>608</v>
      </c>
      <c r="F91" s="23"/>
      <c r="G91" s="267" t="s">
        <v>609</v>
      </c>
      <c r="H91" s="226" t="s">
        <v>610</v>
      </c>
      <c r="I91" s="226"/>
      <c r="J91" s="226"/>
      <c r="K91" s="226" t="s">
        <v>611</v>
      </c>
      <c r="L91" s="226"/>
      <c r="M91" s="226"/>
      <c r="N91" s="226"/>
      <c r="O91" s="268"/>
      <c r="P91" s="23"/>
      <c r="Q91" s="267" t="s">
        <v>612</v>
      </c>
      <c r="R91" s="226">
        <v>12</v>
      </c>
      <c r="S91" s="226">
        <v>12</v>
      </c>
      <c r="T91" s="226">
        <v>1</v>
      </c>
      <c r="U91" s="268">
        <v>1</v>
      </c>
      <c r="V91" s="23"/>
      <c r="W91" s="267" t="s">
        <v>613</v>
      </c>
      <c r="X91" s="268">
        <v>2016</v>
      </c>
      <c r="Y91" s="23"/>
      <c r="Z91" s="267" t="s">
        <v>614</v>
      </c>
      <c r="AA91" s="226">
        <v>26</v>
      </c>
      <c r="AB91" s="268">
        <v>0</v>
      </c>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row>
    <row r="92" spans="1:131" ht="13.5" thickBot="1">
      <c r="A92" s="23"/>
      <c r="B92" s="269" t="s">
        <v>615</v>
      </c>
      <c r="C92" s="270" t="s">
        <v>608</v>
      </c>
      <c r="D92" s="270" t="s">
        <v>615</v>
      </c>
      <c r="E92" s="271" t="s">
        <v>608</v>
      </c>
      <c r="F92" s="23"/>
      <c r="G92" s="267" t="s">
        <v>616</v>
      </c>
      <c r="H92" s="226" t="s">
        <v>617</v>
      </c>
      <c r="I92" s="226"/>
      <c r="J92" s="226"/>
      <c r="K92" s="226" t="s">
        <v>603</v>
      </c>
      <c r="L92" s="226"/>
      <c r="M92" s="226"/>
      <c r="N92" s="226"/>
      <c r="O92" s="268"/>
      <c r="P92" s="23"/>
      <c r="Q92" s="267"/>
      <c r="R92" s="226" t="s">
        <v>594</v>
      </c>
      <c r="S92" s="226" t="s">
        <v>595</v>
      </c>
      <c r="T92" s="226" t="s">
        <v>596</v>
      </c>
      <c r="U92" s="268" t="s">
        <v>597</v>
      </c>
      <c r="V92" s="23"/>
      <c r="W92" s="267" t="s">
        <v>618</v>
      </c>
      <c r="X92" s="268">
        <v>2012</v>
      </c>
      <c r="Y92" s="23"/>
      <c r="Z92" s="267" t="s">
        <v>619</v>
      </c>
      <c r="AA92" s="226">
        <v>0.9</v>
      </c>
      <c r="AB92" s="268" t="s">
        <v>256</v>
      </c>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row>
    <row r="93" spans="1:131">
      <c r="A93" s="23"/>
      <c r="B93" s="23"/>
      <c r="C93" s="23"/>
      <c r="D93" s="23"/>
      <c r="E93" s="23"/>
      <c r="F93" s="23"/>
      <c r="G93" s="267" t="s">
        <v>620</v>
      </c>
      <c r="H93" s="226" t="s">
        <v>610</v>
      </c>
      <c r="I93" s="226"/>
      <c r="J93" s="226"/>
      <c r="K93" s="226"/>
      <c r="L93" s="226"/>
      <c r="M93" s="226"/>
      <c r="N93" s="226"/>
      <c r="O93" s="268"/>
      <c r="P93" s="23"/>
      <c r="Q93" s="267" t="s">
        <v>621</v>
      </c>
      <c r="R93" s="226">
        <v>0.35</v>
      </c>
      <c r="S93" s="226">
        <v>0.19500000000000001</v>
      </c>
      <c r="T93" s="226">
        <v>0.45499999999999996</v>
      </c>
      <c r="U93" s="268">
        <v>0</v>
      </c>
      <c r="V93" s="23"/>
      <c r="W93" s="267" t="s">
        <v>622</v>
      </c>
      <c r="X93" s="268">
        <v>0.04</v>
      </c>
      <c r="Y93" s="23"/>
      <c r="Z93" s="267" t="s">
        <v>623</v>
      </c>
      <c r="AA93" s="226">
        <v>4.7399348199455904E-2</v>
      </c>
      <c r="AB93" s="268">
        <v>0</v>
      </c>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row>
    <row r="94" spans="1:131">
      <c r="A94" s="23"/>
      <c r="B94" s="23" t="s">
        <v>624</v>
      </c>
      <c r="C94" s="23" t="s">
        <v>590</v>
      </c>
      <c r="D94" s="23"/>
      <c r="E94" s="23"/>
      <c r="F94" s="23"/>
      <c r="G94" s="267" t="s">
        <v>625</v>
      </c>
      <c r="H94" s="226" t="s">
        <v>626</v>
      </c>
      <c r="I94" s="226"/>
      <c r="J94" s="226"/>
      <c r="K94" s="226" t="s">
        <v>627</v>
      </c>
      <c r="L94" s="226"/>
      <c r="M94" s="226"/>
      <c r="N94" s="226"/>
      <c r="O94" s="268"/>
      <c r="P94" s="23"/>
      <c r="Q94" s="267" t="s">
        <v>628</v>
      </c>
      <c r="R94" s="226">
        <v>1</v>
      </c>
      <c r="S94" s="226">
        <v>0</v>
      </c>
      <c r="T94" s="226">
        <v>0</v>
      </c>
      <c r="U94" s="268">
        <v>0</v>
      </c>
      <c r="V94" s="23"/>
      <c r="W94" s="267" t="s">
        <v>629</v>
      </c>
      <c r="X94" s="268">
        <v>0</v>
      </c>
      <c r="Y94" s="23"/>
      <c r="Z94" s="267" t="s">
        <v>630</v>
      </c>
      <c r="AA94" s="226">
        <v>31</v>
      </c>
      <c r="AB94" s="268">
        <v>0</v>
      </c>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row>
    <row r="95" spans="1:131">
      <c r="A95" s="23"/>
      <c r="B95" s="23" t="s">
        <v>631</v>
      </c>
      <c r="C95" s="23" t="s">
        <v>632</v>
      </c>
      <c r="D95" s="23"/>
      <c r="E95" s="23"/>
      <c r="F95" s="23"/>
      <c r="G95" s="267" t="s">
        <v>633</v>
      </c>
      <c r="H95" s="226" t="s">
        <v>627</v>
      </c>
      <c r="I95" s="226"/>
      <c r="J95" s="226"/>
      <c r="K95" s="226" t="s">
        <v>634</v>
      </c>
      <c r="L95" s="226"/>
      <c r="M95" s="226"/>
      <c r="N95" s="226"/>
      <c r="O95" s="268"/>
      <c r="P95" s="23"/>
      <c r="Q95" s="267" t="s">
        <v>635</v>
      </c>
      <c r="R95" s="226">
        <v>1</v>
      </c>
      <c r="S95" s="226">
        <v>0</v>
      </c>
      <c r="T95" s="226">
        <v>0</v>
      </c>
      <c r="U95" s="268">
        <v>0</v>
      </c>
      <c r="V95" s="23"/>
      <c r="W95" s="267" t="s">
        <v>636</v>
      </c>
      <c r="X95" s="268">
        <v>0.2</v>
      </c>
      <c r="Y95" s="23"/>
      <c r="Z95" s="267" t="s">
        <v>637</v>
      </c>
      <c r="AA95" s="226">
        <v>0.7</v>
      </c>
      <c r="AB95" s="268" t="s">
        <v>256</v>
      </c>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row>
    <row r="96" spans="1:131">
      <c r="A96" s="23"/>
      <c r="B96" s="23" t="s">
        <v>638</v>
      </c>
      <c r="C96" s="23" t="s">
        <v>639</v>
      </c>
      <c r="D96" s="23"/>
      <c r="E96" s="23"/>
      <c r="F96" s="23"/>
      <c r="G96" s="267" t="s">
        <v>640</v>
      </c>
      <c r="H96" s="226" t="s">
        <v>634</v>
      </c>
      <c r="I96" s="226"/>
      <c r="J96" s="226"/>
      <c r="K96" s="226" t="s">
        <v>641</v>
      </c>
      <c r="L96" s="226"/>
      <c r="M96" s="226"/>
      <c r="N96" s="226"/>
      <c r="O96" s="268"/>
      <c r="P96" s="23"/>
      <c r="Q96" s="267" t="s">
        <v>642</v>
      </c>
      <c r="R96" s="226"/>
      <c r="S96" s="226">
        <v>0.3</v>
      </c>
      <c r="T96" s="226">
        <v>0.7</v>
      </c>
      <c r="U96" s="268">
        <v>0</v>
      </c>
      <c r="V96" s="23"/>
      <c r="W96" s="267" t="s">
        <v>643</v>
      </c>
      <c r="X96" s="268">
        <v>0</v>
      </c>
      <c r="Y96" s="23"/>
      <c r="Z96" s="267" t="s">
        <v>644</v>
      </c>
      <c r="AA96" s="226">
        <v>0</v>
      </c>
      <c r="AB96" s="268">
        <v>0</v>
      </c>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row>
    <row r="97" spans="1:131" ht="13.5" thickBot="1">
      <c r="A97" s="23"/>
      <c r="B97" s="23" t="s">
        <v>645</v>
      </c>
      <c r="C97" s="23" t="s">
        <v>646</v>
      </c>
      <c r="D97" s="23"/>
      <c r="E97" s="23"/>
      <c r="F97" s="23"/>
      <c r="G97" s="269" t="s">
        <v>647</v>
      </c>
      <c r="H97" s="270" t="s">
        <v>641</v>
      </c>
      <c r="I97" s="270"/>
      <c r="J97" s="270"/>
      <c r="K97" s="270"/>
      <c r="L97" s="270"/>
      <c r="M97" s="270"/>
      <c r="N97" s="270"/>
      <c r="O97" s="271"/>
      <c r="P97" s="23"/>
      <c r="Q97" s="269" t="s">
        <v>648</v>
      </c>
      <c r="R97" s="270"/>
      <c r="S97" s="270">
        <v>20</v>
      </c>
      <c r="T97" s="270"/>
      <c r="U97" s="271"/>
      <c r="V97" s="23"/>
      <c r="W97" s="269" t="s">
        <v>649</v>
      </c>
      <c r="X97" s="271">
        <v>2018</v>
      </c>
      <c r="Y97" s="23"/>
      <c r="Z97" s="269" t="s">
        <v>650</v>
      </c>
      <c r="AA97" s="270">
        <v>0</v>
      </c>
      <c r="AB97" s="271">
        <v>0</v>
      </c>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row>
    <row r="98" spans="1:13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row>
    <row r="99" spans="1:13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row>
    <row r="100" spans="1:13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row>
    <row r="101" spans="1:13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row>
    <row r="102" spans="1:13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row>
    <row r="103" spans="1:13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row>
    <row r="104" spans="1:13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row>
    <row r="105" spans="1:131" ht="13.5" thickBot="1">
      <c r="A105" s="254" t="s">
        <v>651</v>
      </c>
      <c r="B105" s="255"/>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44"/>
      <c r="CR105" s="44"/>
      <c r="CS105" s="44"/>
      <c r="CT105" s="44"/>
      <c r="CU105" s="44"/>
      <c r="CV105" s="44"/>
      <c r="CW105" s="44"/>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row>
    <row r="106" spans="1:131" ht="26.25" thickBot="1">
      <c r="A106" s="272" t="s">
        <v>652</v>
      </c>
      <c r="B106" s="273"/>
      <c r="C106" s="274" t="s">
        <v>653</v>
      </c>
      <c r="D106" s="275"/>
      <c r="E106" s="275"/>
      <c r="F106" s="275"/>
      <c r="G106" s="275"/>
      <c r="H106" s="275"/>
      <c r="I106" s="275"/>
      <c r="J106" s="275"/>
      <c r="K106" s="276"/>
      <c r="L106" s="274" t="s">
        <v>654</v>
      </c>
      <c r="M106" s="275"/>
      <c r="N106" s="275"/>
      <c r="O106" s="275"/>
      <c r="P106" s="275"/>
      <c r="Q106" s="276"/>
      <c r="R106" s="274" t="s">
        <v>655</v>
      </c>
      <c r="S106" s="275"/>
      <c r="T106" s="275"/>
      <c r="U106" s="276"/>
      <c r="V106" s="274" t="s">
        <v>656</v>
      </c>
      <c r="W106" s="275"/>
      <c r="X106" s="275"/>
      <c r="Y106" s="276"/>
      <c r="Z106" s="274" t="s">
        <v>657</v>
      </c>
      <c r="AA106" s="275"/>
      <c r="AB106" s="275"/>
      <c r="AC106" s="276"/>
      <c r="AD106" s="274" t="s">
        <v>658</v>
      </c>
      <c r="AE106" s="275"/>
      <c r="AF106" s="275"/>
      <c r="AG106" s="276"/>
      <c r="AH106" s="274" t="s">
        <v>659</v>
      </c>
      <c r="AI106" s="275"/>
      <c r="AJ106" s="275"/>
      <c r="AK106" s="275"/>
      <c r="AL106" s="276"/>
      <c r="AM106" s="274" t="s">
        <v>660</v>
      </c>
      <c r="AN106" s="275"/>
      <c r="AO106" s="275"/>
      <c r="AP106" s="275"/>
      <c r="AQ106" s="275"/>
      <c r="AR106" s="275"/>
      <c r="AS106" s="276"/>
      <c r="AT106" s="274" t="s">
        <v>661</v>
      </c>
      <c r="AU106" s="275"/>
      <c r="AV106" s="275"/>
      <c r="AW106" s="275"/>
      <c r="AX106" s="275"/>
      <c r="AY106" s="275"/>
      <c r="AZ106" s="276"/>
      <c r="BA106" s="274" t="s">
        <v>662</v>
      </c>
      <c r="BB106" s="275"/>
      <c r="BC106" s="275"/>
      <c r="BD106" s="275"/>
      <c r="BE106" s="275"/>
      <c r="BF106" s="276"/>
      <c r="BG106" s="274" t="s">
        <v>663</v>
      </c>
      <c r="BH106" s="276"/>
      <c r="BI106" s="274" t="s">
        <v>664</v>
      </c>
      <c r="BJ106" s="275"/>
      <c r="BK106" s="275"/>
      <c r="BL106" s="275"/>
      <c r="BM106" s="276"/>
      <c r="BN106" s="274" t="s">
        <v>665</v>
      </c>
      <c r="BO106" s="275"/>
      <c r="BP106" s="275"/>
      <c r="BQ106" s="275"/>
      <c r="BR106" s="275"/>
      <c r="BS106" s="275"/>
      <c r="BT106" s="275"/>
      <c r="BU106" s="275"/>
      <c r="BV106" s="275"/>
      <c r="BW106" s="275"/>
      <c r="BX106" s="275"/>
      <c r="BY106" s="275"/>
      <c r="BZ106" s="275"/>
      <c r="CA106" s="275"/>
      <c r="CB106" s="275"/>
      <c r="CC106" s="276"/>
      <c r="CD106" s="274" t="s">
        <v>666</v>
      </c>
      <c r="CE106" s="276"/>
      <c r="CF106" s="274" t="s">
        <v>667</v>
      </c>
      <c r="CG106" s="275"/>
      <c r="CH106" s="275"/>
      <c r="CI106" s="275"/>
      <c r="CJ106" s="275"/>
      <c r="CK106" s="276"/>
      <c r="CL106" s="277"/>
      <c r="CM106" s="274" t="s">
        <v>19</v>
      </c>
      <c r="CN106" s="275"/>
      <c r="CO106" s="275"/>
      <c r="CP106" s="276"/>
      <c r="CQ106" s="274" t="s">
        <v>668</v>
      </c>
      <c r="CR106" s="275"/>
      <c r="CS106" s="275"/>
      <c r="CT106" s="275"/>
      <c r="CU106" s="276"/>
      <c r="CV106" s="274" t="s">
        <v>669</v>
      </c>
      <c r="CW106" s="276"/>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row>
    <row r="107" spans="1:131" ht="127.5">
      <c r="A107" s="258" t="s">
        <v>568</v>
      </c>
      <c r="B107" s="259" t="s">
        <v>569</v>
      </c>
      <c r="C107" s="124" t="s">
        <v>11</v>
      </c>
      <c r="D107" s="124" t="s">
        <v>670</v>
      </c>
      <c r="E107" s="124" t="s">
        <v>671</v>
      </c>
      <c r="F107" s="124" t="s">
        <v>672</v>
      </c>
      <c r="G107" s="124" t="s">
        <v>673</v>
      </c>
      <c r="H107" s="124" t="s">
        <v>674</v>
      </c>
      <c r="I107" s="124" t="s">
        <v>675</v>
      </c>
      <c r="J107" s="124" t="s">
        <v>676</v>
      </c>
      <c r="K107" s="124" t="s">
        <v>677</v>
      </c>
      <c r="L107" s="124" t="s">
        <v>678</v>
      </c>
      <c r="M107" s="124" t="s">
        <v>679</v>
      </c>
      <c r="N107" s="124" t="s">
        <v>680</v>
      </c>
      <c r="O107" s="124" t="s">
        <v>681</v>
      </c>
      <c r="P107" s="124" t="s">
        <v>682</v>
      </c>
      <c r="Q107" s="124" t="s">
        <v>683</v>
      </c>
      <c r="R107" s="124" t="s">
        <v>684</v>
      </c>
      <c r="S107" s="124" t="s">
        <v>685</v>
      </c>
      <c r="T107" s="124" t="s">
        <v>686</v>
      </c>
      <c r="U107" s="124" t="s">
        <v>594</v>
      </c>
      <c r="V107" s="124" t="s">
        <v>684</v>
      </c>
      <c r="W107" s="124" t="s">
        <v>685</v>
      </c>
      <c r="X107" s="124" t="s">
        <v>686</v>
      </c>
      <c r="Y107" s="124" t="s">
        <v>594</v>
      </c>
      <c r="Z107" s="124" t="s">
        <v>684</v>
      </c>
      <c r="AA107" s="124" t="s">
        <v>685</v>
      </c>
      <c r="AB107" s="124" t="s">
        <v>686</v>
      </c>
      <c r="AC107" s="124" t="s">
        <v>594</v>
      </c>
      <c r="AD107" s="124" t="s">
        <v>684</v>
      </c>
      <c r="AE107" s="124" t="s">
        <v>685</v>
      </c>
      <c r="AF107" s="124" t="s">
        <v>686</v>
      </c>
      <c r="AG107" s="124" t="s">
        <v>594</v>
      </c>
      <c r="AH107" s="124" t="s">
        <v>684</v>
      </c>
      <c r="AI107" s="124" t="s">
        <v>685</v>
      </c>
      <c r="AJ107" s="124" t="s">
        <v>686</v>
      </c>
      <c r="AK107" s="124" t="s">
        <v>594</v>
      </c>
      <c r="AL107" s="124" t="s">
        <v>341</v>
      </c>
      <c r="AM107" s="124" t="s">
        <v>687</v>
      </c>
      <c r="AN107" s="124" t="s">
        <v>688</v>
      </c>
      <c r="AO107" s="124" t="s">
        <v>689</v>
      </c>
      <c r="AP107" s="124" t="s">
        <v>690</v>
      </c>
      <c r="AQ107" s="124" t="s">
        <v>691</v>
      </c>
      <c r="AR107" s="124" t="s">
        <v>692</v>
      </c>
      <c r="AS107" s="124" t="s">
        <v>693</v>
      </c>
      <c r="AT107" s="124" t="s">
        <v>694</v>
      </c>
      <c r="AU107" s="124" t="s">
        <v>695</v>
      </c>
      <c r="AV107" s="124" t="s">
        <v>696</v>
      </c>
      <c r="AW107" s="124" t="s">
        <v>697</v>
      </c>
      <c r="AX107" s="124" t="s">
        <v>698</v>
      </c>
      <c r="AY107" s="124" t="s">
        <v>699</v>
      </c>
      <c r="AZ107" s="124" t="s">
        <v>700</v>
      </c>
      <c r="BA107" s="124" t="s">
        <v>701</v>
      </c>
      <c r="BB107" s="124" t="s">
        <v>702</v>
      </c>
      <c r="BC107" s="124" t="s">
        <v>703</v>
      </c>
      <c r="BD107" s="124" t="s">
        <v>704</v>
      </c>
      <c r="BE107" s="124" t="s">
        <v>705</v>
      </c>
      <c r="BF107" s="124" t="s">
        <v>706</v>
      </c>
      <c r="BG107" s="124" t="s">
        <v>707</v>
      </c>
      <c r="BH107" s="124" t="s">
        <v>708</v>
      </c>
      <c r="BI107" s="124" t="s">
        <v>709</v>
      </c>
      <c r="BJ107" s="124" t="s">
        <v>710</v>
      </c>
      <c r="BK107" s="124" t="s">
        <v>711</v>
      </c>
      <c r="BL107" s="124" t="s">
        <v>712</v>
      </c>
      <c r="BM107" s="124" t="s">
        <v>713</v>
      </c>
      <c r="BN107" s="124" t="s">
        <v>714</v>
      </c>
      <c r="BO107" s="124" t="s">
        <v>715</v>
      </c>
      <c r="BP107" s="124" t="s">
        <v>716</v>
      </c>
      <c r="BQ107" s="124" t="s">
        <v>717</v>
      </c>
      <c r="BR107" s="124" t="s">
        <v>718</v>
      </c>
      <c r="BS107" s="124" t="s">
        <v>719</v>
      </c>
      <c r="BT107" s="124" t="s">
        <v>720</v>
      </c>
      <c r="BU107" s="124" t="s">
        <v>721</v>
      </c>
      <c r="BV107" s="124" t="s">
        <v>722</v>
      </c>
      <c r="BW107" s="124" t="s">
        <v>723</v>
      </c>
      <c r="BX107" s="124" t="s">
        <v>724</v>
      </c>
      <c r="BY107" s="124" t="s">
        <v>725</v>
      </c>
      <c r="BZ107" s="124" t="s">
        <v>726</v>
      </c>
      <c r="CA107" s="124" t="s">
        <v>727</v>
      </c>
      <c r="CB107" s="124" t="s">
        <v>728</v>
      </c>
      <c r="CC107" s="124" t="s">
        <v>729</v>
      </c>
      <c r="CD107" s="124" t="s">
        <v>577</v>
      </c>
      <c r="CE107" s="124" t="s">
        <v>85</v>
      </c>
      <c r="CF107" s="124" t="s">
        <v>730</v>
      </c>
      <c r="CG107" s="124" t="s">
        <v>731</v>
      </c>
      <c r="CH107" s="124" t="s">
        <v>732</v>
      </c>
      <c r="CI107" s="124" t="s">
        <v>733</v>
      </c>
      <c r="CJ107" s="124" t="s">
        <v>734</v>
      </c>
      <c r="CK107" s="124" t="s">
        <v>735</v>
      </c>
      <c r="CL107" s="124"/>
      <c r="CM107" s="124" t="s">
        <v>736</v>
      </c>
      <c r="CN107" s="124" t="s">
        <v>737</v>
      </c>
      <c r="CO107" s="124" t="s">
        <v>738</v>
      </c>
      <c r="CP107" s="124" t="s">
        <v>739</v>
      </c>
      <c r="CQ107" s="124" t="s">
        <v>740</v>
      </c>
      <c r="CR107" s="124" t="s">
        <v>741</v>
      </c>
      <c r="CS107" s="124" t="s">
        <v>742</v>
      </c>
      <c r="CT107" s="124" t="s">
        <v>743</v>
      </c>
      <c r="CU107" s="124" t="s">
        <v>744</v>
      </c>
      <c r="CV107" s="124" t="s">
        <v>745</v>
      </c>
      <c r="CW107" s="278" t="s">
        <v>746</v>
      </c>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row>
    <row r="108" spans="1:131">
      <c r="A108" s="23" t="s">
        <v>801</v>
      </c>
      <c r="B108" s="23" t="s">
        <v>873</v>
      </c>
      <c r="C108" s="44">
        <v>15</v>
      </c>
      <c r="D108" s="44">
        <v>426.36867452986309</v>
      </c>
      <c r="E108" s="44">
        <v>-8.1887999999999987</v>
      </c>
      <c r="F108" s="44">
        <v>341.07502876871905</v>
      </c>
      <c r="G108" s="44">
        <v>0</v>
      </c>
      <c r="H108" s="44">
        <v>0</v>
      </c>
      <c r="I108" s="44" t="s">
        <v>747</v>
      </c>
      <c r="J108" s="44"/>
      <c r="K108" s="44"/>
      <c r="L108" s="44">
        <v>458.17514534455051</v>
      </c>
      <c r="M108" s="44">
        <v>7.7434611809118828E-2</v>
      </c>
      <c r="N108" s="44">
        <v>7.6875723506134988E-2</v>
      </c>
      <c r="O108" s="44">
        <v>-8.270688061621426</v>
      </c>
      <c r="P108" s="44">
        <v>0</v>
      </c>
      <c r="Q108" s="44">
        <v>0</v>
      </c>
      <c r="R108" s="44">
        <v>68.014916987995278</v>
      </c>
      <c r="S108" s="44">
        <v>157.17212814878064</v>
      </c>
      <c r="T108" s="44">
        <v>0</v>
      </c>
      <c r="U108" s="44">
        <v>228.21998793514982</v>
      </c>
      <c r="V108" s="44" t="s">
        <v>748</v>
      </c>
      <c r="W108" s="44" t="s">
        <v>748</v>
      </c>
      <c r="X108" s="44" t="s">
        <v>748</v>
      </c>
      <c r="Y108" s="44" t="s">
        <v>748</v>
      </c>
      <c r="Z108" s="44">
        <v>0</v>
      </c>
      <c r="AA108" s="44">
        <v>0</v>
      </c>
      <c r="AB108" s="44">
        <v>0</v>
      </c>
      <c r="AC108" s="44">
        <v>0</v>
      </c>
      <c r="AD108" s="44">
        <v>0</v>
      </c>
      <c r="AE108" s="44">
        <v>0</v>
      </c>
      <c r="AF108" s="44">
        <v>0</v>
      </c>
      <c r="AG108" s="44">
        <v>0</v>
      </c>
      <c r="AH108" s="44">
        <v>68.014916987995278</v>
      </c>
      <c r="AI108" s="44">
        <v>157.17212814878064</v>
      </c>
      <c r="AJ108" s="44">
        <v>0</v>
      </c>
      <c r="AK108" s="44">
        <v>228.21998793514982</v>
      </c>
      <c r="AL108" s="44">
        <v>453.40703307192575</v>
      </c>
      <c r="AM108" s="44">
        <v>237.83811601848086</v>
      </c>
      <c r="AN108" s="44">
        <v>27.361402766927142</v>
      </c>
      <c r="AO108" s="44">
        <v>0</v>
      </c>
      <c r="AP108" s="44">
        <v>0</v>
      </c>
      <c r="AQ108" s="44">
        <v>265.19951878540803</v>
      </c>
      <c r="AR108" s="44">
        <v>68.014916987995278</v>
      </c>
      <c r="AS108" s="279">
        <v>3.8991375793668337</v>
      </c>
      <c r="AT108" s="44">
        <v>237.83811601848086</v>
      </c>
      <c r="AU108" s="44">
        <v>32.387751284070205</v>
      </c>
      <c r="AV108" s="44">
        <v>0</v>
      </c>
      <c r="AW108" s="44">
        <v>0</v>
      </c>
      <c r="AX108" s="44">
        <v>270.22586730255108</v>
      </c>
      <c r="AY108" s="44">
        <v>157.17212814878064</v>
      </c>
      <c r="AZ108" s="279">
        <v>1.7192989016904618</v>
      </c>
      <c r="BA108" s="44">
        <v>237.83811601848086</v>
      </c>
      <c r="BB108" s="44">
        <v>59.749154050997348</v>
      </c>
      <c r="BC108" s="44">
        <v>0</v>
      </c>
      <c r="BD108" s="44">
        <v>0</v>
      </c>
      <c r="BE108" s="44">
        <v>297.58727006947822</v>
      </c>
      <c r="BF108" s="44">
        <v>225.18704513677591</v>
      </c>
      <c r="BG108" s="44">
        <v>26.568899951162386</v>
      </c>
      <c r="BH108" s="279">
        <v>1.3215115011999348</v>
      </c>
      <c r="BI108" s="44">
        <v>10.923020795179871</v>
      </c>
      <c r="BJ108" s="44">
        <v>25.24143967557621</v>
      </c>
      <c r="BK108" s="44">
        <v>0</v>
      </c>
      <c r="BL108" s="44">
        <v>36.651543286178416</v>
      </c>
      <c r="BM108" s="44">
        <v>72.816003756934492</v>
      </c>
      <c r="BN108" s="44">
        <v>237.83811601848086</v>
      </c>
      <c r="BO108" s="44">
        <v>-53.730145352882715</v>
      </c>
      <c r="BP108" s="44">
        <v>59.749154050997348</v>
      </c>
      <c r="BQ108" s="44">
        <v>0</v>
      </c>
      <c r="BR108" s="44">
        <v>0</v>
      </c>
      <c r="BS108" s="44">
        <v>0</v>
      </c>
      <c r="BT108" s="44">
        <v>0</v>
      </c>
      <c r="BU108" s="44">
        <v>0</v>
      </c>
      <c r="BV108" s="44">
        <v>0</v>
      </c>
      <c r="BW108" s="44">
        <v>0</v>
      </c>
      <c r="BX108" s="44">
        <v>453.40703307192575</v>
      </c>
      <c r="BY108" s="44"/>
      <c r="BZ108" s="44">
        <v>0</v>
      </c>
      <c r="CA108" s="44">
        <v>0</v>
      </c>
      <c r="CB108" s="44">
        <v>243.85712471659551</v>
      </c>
      <c r="CC108" s="44">
        <v>453.40703307192575</v>
      </c>
      <c r="CD108" s="260">
        <v>0.58679837079544839</v>
      </c>
      <c r="CE108" s="44">
        <v>71.849366435485152</v>
      </c>
      <c r="CF108" s="44">
        <v>4.3526949919859206</v>
      </c>
      <c r="CG108" s="44">
        <v>-0.96767050320970405</v>
      </c>
      <c r="CH108" s="44">
        <v>3.3850244887762164</v>
      </c>
      <c r="CI108" s="44">
        <v>0.21763319403866152</v>
      </c>
      <c r="CJ108" s="44">
        <v>-4.8383525160485344E-2</v>
      </c>
      <c r="CK108" s="44">
        <v>0.16924966887817616</v>
      </c>
      <c r="CL108" s="44"/>
      <c r="CM108" s="44">
        <v>-8.1887999999999987</v>
      </c>
      <c r="CN108" s="44" t="s">
        <v>546</v>
      </c>
      <c r="CO108" s="44">
        <v>0</v>
      </c>
      <c r="CP108" s="44">
        <v>0</v>
      </c>
      <c r="CQ108" s="44">
        <v>-53.730145352882715</v>
      </c>
      <c r="CR108" s="44">
        <v>0</v>
      </c>
      <c r="CS108" s="44">
        <v>0</v>
      </c>
      <c r="CT108" s="44">
        <v>-53.730145352882715</v>
      </c>
      <c r="CU108" s="44">
        <v>0</v>
      </c>
      <c r="CV108" s="44">
        <v>9999</v>
      </c>
      <c r="CW108" s="260">
        <v>0</v>
      </c>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row>
    <row r="109" spans="1:131">
      <c r="A109" s="23" t="s">
        <v>805</v>
      </c>
      <c r="B109" s="23" t="s">
        <v>874</v>
      </c>
      <c r="C109" s="44">
        <v>15</v>
      </c>
      <c r="D109" s="44">
        <v>378.16641300661712</v>
      </c>
      <c r="E109" s="44">
        <v>-8.1887999999999987</v>
      </c>
      <c r="F109" s="44">
        <v>341.07502876871905</v>
      </c>
      <c r="G109" s="44">
        <v>0</v>
      </c>
      <c r="H109" s="44">
        <v>0</v>
      </c>
      <c r="I109" s="44" t="s">
        <v>747</v>
      </c>
      <c r="J109" s="44"/>
      <c r="K109" s="44"/>
      <c r="L109" s="44">
        <v>406.37706659568028</v>
      </c>
      <c r="M109" s="44">
        <v>6.8680395957098614E-2</v>
      </c>
      <c r="N109" s="44">
        <v>6.8184691658362773E-2</v>
      </c>
      <c r="O109" s="44">
        <v>-8.270688061621426</v>
      </c>
      <c r="P109" s="44">
        <v>0</v>
      </c>
      <c r="Q109" s="44">
        <v>0</v>
      </c>
      <c r="R109" s="44">
        <v>68.014916987995278</v>
      </c>
      <c r="S109" s="44">
        <v>157.17212814878064</v>
      </c>
      <c r="T109" s="44">
        <v>0</v>
      </c>
      <c r="U109" s="44">
        <v>228.21998793514982</v>
      </c>
      <c r="V109" s="44" t="s">
        <v>748</v>
      </c>
      <c r="W109" s="44" t="s">
        <v>748</v>
      </c>
      <c r="X109" s="44" t="s">
        <v>748</v>
      </c>
      <c r="Y109" s="44" t="s">
        <v>748</v>
      </c>
      <c r="Z109" s="44">
        <v>0</v>
      </c>
      <c r="AA109" s="44">
        <v>0</v>
      </c>
      <c r="AB109" s="44">
        <v>0</v>
      </c>
      <c r="AC109" s="44">
        <v>0</v>
      </c>
      <c r="AD109" s="44">
        <v>0</v>
      </c>
      <c r="AE109" s="44">
        <v>0</v>
      </c>
      <c r="AF109" s="44">
        <v>0</v>
      </c>
      <c r="AG109" s="44">
        <v>0</v>
      </c>
      <c r="AH109" s="44">
        <v>68.014916987995278</v>
      </c>
      <c r="AI109" s="44">
        <v>157.17212814878064</v>
      </c>
      <c r="AJ109" s="44">
        <v>0</v>
      </c>
      <c r="AK109" s="44">
        <v>228.21998793514982</v>
      </c>
      <c r="AL109" s="44">
        <v>453.40703307192575</v>
      </c>
      <c r="AM109" s="44">
        <v>210.94980138992605</v>
      </c>
      <c r="AN109" s="44">
        <v>24.268113858522803</v>
      </c>
      <c r="AO109" s="44">
        <v>0</v>
      </c>
      <c r="AP109" s="44">
        <v>0</v>
      </c>
      <c r="AQ109" s="44">
        <v>235.21791524844886</v>
      </c>
      <c r="AR109" s="44">
        <v>68.014916987995278</v>
      </c>
      <c r="AS109" s="279">
        <v>3.4583283442066852</v>
      </c>
      <c r="AT109" s="44">
        <v>210.94980138992605</v>
      </c>
      <c r="AU109" s="44">
        <v>28.726218552412529</v>
      </c>
      <c r="AV109" s="44">
        <v>0</v>
      </c>
      <c r="AW109" s="44">
        <v>0</v>
      </c>
      <c r="AX109" s="44">
        <v>239.67601994233857</v>
      </c>
      <c r="AY109" s="44">
        <v>157.17212814878064</v>
      </c>
      <c r="AZ109" s="279">
        <v>1.5249269877892024</v>
      </c>
      <c r="BA109" s="44">
        <v>210.94980138992605</v>
      </c>
      <c r="BB109" s="44">
        <v>52.994332410935328</v>
      </c>
      <c r="BC109" s="44">
        <v>0</v>
      </c>
      <c r="BD109" s="44">
        <v>0</v>
      </c>
      <c r="BE109" s="44">
        <v>263.94413380086138</v>
      </c>
      <c r="BF109" s="44">
        <v>225.18704513677591</v>
      </c>
      <c r="BG109" s="44">
        <v>31.17853402098649</v>
      </c>
      <c r="BH109" s="279">
        <v>1.1721106497957947</v>
      </c>
      <c r="BI109" s="44">
        <v>12.31530283526655</v>
      </c>
      <c r="BJ109" s="44">
        <v>28.458791705313637</v>
      </c>
      <c r="BK109" s="44">
        <v>0</v>
      </c>
      <c r="BL109" s="44">
        <v>41.323262439301693</v>
      </c>
      <c r="BM109" s="44">
        <v>82.09735697988188</v>
      </c>
      <c r="BN109" s="44">
        <v>210.94980138992605</v>
      </c>
      <c r="BO109" s="44">
        <v>-53.730145352882715</v>
      </c>
      <c r="BP109" s="44">
        <v>52.994332410935328</v>
      </c>
      <c r="BQ109" s="44">
        <v>0</v>
      </c>
      <c r="BR109" s="44">
        <v>0</v>
      </c>
      <c r="BS109" s="44">
        <v>0</v>
      </c>
      <c r="BT109" s="44">
        <v>0</v>
      </c>
      <c r="BU109" s="44">
        <v>0</v>
      </c>
      <c r="BV109" s="44">
        <v>0</v>
      </c>
      <c r="BW109" s="44">
        <v>0</v>
      </c>
      <c r="BX109" s="44">
        <v>453.40703307192575</v>
      </c>
      <c r="BY109" s="44"/>
      <c r="BZ109" s="44">
        <v>0</v>
      </c>
      <c r="CA109" s="44">
        <v>0</v>
      </c>
      <c r="CB109" s="44">
        <v>210.21398844797866</v>
      </c>
      <c r="CC109" s="44">
        <v>453.40703307192575</v>
      </c>
      <c r="CD109" s="260">
        <v>0.52045904940490473</v>
      </c>
      <c r="CE109" s="44">
        <v>82.230588917984377</v>
      </c>
      <c r="CF109" s="44">
        <v>3.8606097266554498</v>
      </c>
      <c r="CG109" s="44">
        <v>-0.96767050320970405</v>
      </c>
      <c r="CH109" s="44">
        <v>2.8929392234457456</v>
      </c>
      <c r="CI109" s="44">
        <v>0.19302910663294814</v>
      </c>
      <c r="CJ109" s="44">
        <v>-4.8383525160485344E-2</v>
      </c>
      <c r="CK109" s="44">
        <v>0.14464558147246281</v>
      </c>
      <c r="CL109" s="44"/>
      <c r="CM109" s="44">
        <v>-8.1887999999999987</v>
      </c>
      <c r="CN109" s="44" t="s">
        <v>546</v>
      </c>
      <c r="CO109" s="44">
        <v>0</v>
      </c>
      <c r="CP109" s="44">
        <v>0</v>
      </c>
      <c r="CQ109" s="44">
        <v>-53.730145352882715</v>
      </c>
      <c r="CR109" s="44">
        <v>0</v>
      </c>
      <c r="CS109" s="44">
        <v>0</v>
      </c>
      <c r="CT109" s="44">
        <v>-53.730145352882715</v>
      </c>
      <c r="CU109" s="44">
        <v>0</v>
      </c>
      <c r="CV109" s="44">
        <v>9999</v>
      </c>
      <c r="CW109" s="260">
        <v>0</v>
      </c>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row>
    <row r="110" spans="1:131">
      <c r="A110" s="23" t="s">
        <v>810</v>
      </c>
      <c r="B110" s="23" t="s">
        <v>875</v>
      </c>
      <c r="C110" s="44">
        <v>15</v>
      </c>
      <c r="D110" s="44">
        <v>368.83038713767445</v>
      </c>
      <c r="E110" s="44">
        <v>-21.381866666666667</v>
      </c>
      <c r="F110" s="44">
        <v>341.07502876871905</v>
      </c>
      <c r="G110" s="44">
        <v>0</v>
      </c>
      <c r="H110" s="44">
        <v>0</v>
      </c>
      <c r="I110" s="44" t="s">
        <v>749</v>
      </c>
      <c r="J110" s="44"/>
      <c r="K110" s="44"/>
      <c r="L110" s="44">
        <v>396.69886797323051</v>
      </c>
      <c r="M110" s="44">
        <v>7.4097355714045021E-2</v>
      </c>
      <c r="N110" s="44">
        <v>7.3562554228984361E-2</v>
      </c>
      <c r="O110" s="44">
        <v>-21.595685735584315</v>
      </c>
      <c r="P110" s="44">
        <v>0</v>
      </c>
      <c r="Q110" s="44">
        <v>0</v>
      </c>
      <c r="R110" s="44">
        <v>68.014916987995278</v>
      </c>
      <c r="S110" s="44">
        <v>157.17212814878064</v>
      </c>
      <c r="T110" s="44">
        <v>0</v>
      </c>
      <c r="U110" s="44">
        <v>228.21998793514982</v>
      </c>
      <c r="V110" s="44" t="s">
        <v>748</v>
      </c>
      <c r="W110" s="44" t="s">
        <v>748</v>
      </c>
      <c r="X110" s="44" t="s">
        <v>748</v>
      </c>
      <c r="Y110" s="44" t="s">
        <v>748</v>
      </c>
      <c r="Z110" s="44">
        <v>0</v>
      </c>
      <c r="AA110" s="44">
        <v>0</v>
      </c>
      <c r="AB110" s="44">
        <v>0</v>
      </c>
      <c r="AC110" s="44">
        <v>0</v>
      </c>
      <c r="AD110" s="44">
        <v>0</v>
      </c>
      <c r="AE110" s="44">
        <v>0</v>
      </c>
      <c r="AF110" s="44">
        <v>0</v>
      </c>
      <c r="AG110" s="44">
        <v>0</v>
      </c>
      <c r="AH110" s="44">
        <v>68.014916987995278</v>
      </c>
      <c r="AI110" s="44">
        <v>157.17212814878064</v>
      </c>
      <c r="AJ110" s="44">
        <v>0</v>
      </c>
      <c r="AK110" s="44">
        <v>228.21998793514982</v>
      </c>
      <c r="AL110" s="44">
        <v>453.40703307192575</v>
      </c>
      <c r="AM110" s="44">
        <v>210.84705205073584</v>
      </c>
      <c r="AN110" s="44">
        <v>26.182188381778719</v>
      </c>
      <c r="AO110" s="44">
        <v>0</v>
      </c>
      <c r="AP110" s="44">
        <v>0</v>
      </c>
      <c r="AQ110" s="44">
        <v>237.02924043251457</v>
      </c>
      <c r="AR110" s="44">
        <v>68.014916987995278</v>
      </c>
      <c r="AS110" s="279">
        <v>3.4849596372270888</v>
      </c>
      <c r="AT110" s="44">
        <v>210.84705205073584</v>
      </c>
      <c r="AU110" s="44">
        <v>30.991912680979684</v>
      </c>
      <c r="AV110" s="44">
        <v>0</v>
      </c>
      <c r="AW110" s="44">
        <v>0</v>
      </c>
      <c r="AX110" s="44">
        <v>241.83896473171552</v>
      </c>
      <c r="AY110" s="44">
        <v>157.17212814878064</v>
      </c>
      <c r="AZ110" s="279">
        <v>1.5386886185239437</v>
      </c>
      <c r="BA110" s="44">
        <v>210.84705205073584</v>
      </c>
      <c r="BB110" s="44">
        <v>57.174101062758403</v>
      </c>
      <c r="BC110" s="44">
        <v>0</v>
      </c>
      <c r="BD110" s="44">
        <v>0</v>
      </c>
      <c r="BE110" s="44">
        <v>268.02115311349422</v>
      </c>
      <c r="BF110" s="44">
        <v>225.18704513677591</v>
      </c>
      <c r="BG110" s="44">
        <v>31.163906683158171</v>
      </c>
      <c r="BH110" s="279">
        <v>1.190215684702028</v>
      </c>
      <c r="BI110" s="44">
        <v>12.61575730226385</v>
      </c>
      <c r="BJ110" s="44">
        <v>29.153096279677936</v>
      </c>
      <c r="BK110" s="44">
        <v>0</v>
      </c>
      <c r="BL110" s="44">
        <v>42.331419441761732</v>
      </c>
      <c r="BM110" s="44">
        <v>84.100273023703522</v>
      </c>
      <c r="BN110" s="44">
        <v>210.84705205073584</v>
      </c>
      <c r="BO110" s="44">
        <v>-147.24893909969038</v>
      </c>
      <c r="BP110" s="44">
        <v>57.174101062758403</v>
      </c>
      <c r="BQ110" s="44">
        <v>0</v>
      </c>
      <c r="BR110" s="44">
        <v>0</v>
      </c>
      <c r="BS110" s="44">
        <v>0</v>
      </c>
      <c r="BT110" s="44">
        <v>0</v>
      </c>
      <c r="BU110" s="44">
        <v>0</v>
      </c>
      <c r="BV110" s="44">
        <v>0</v>
      </c>
      <c r="BW110" s="44">
        <v>0</v>
      </c>
      <c r="BX110" s="44">
        <v>453.40703307192575</v>
      </c>
      <c r="BY110" s="44"/>
      <c r="BZ110" s="44">
        <v>0</v>
      </c>
      <c r="CA110" s="44">
        <v>0</v>
      </c>
      <c r="CB110" s="44">
        <v>120.7722140138039</v>
      </c>
      <c r="CC110" s="44">
        <v>453.40703307192575</v>
      </c>
      <c r="CD110" s="260">
        <v>0.44621408182205963</v>
      </c>
      <c r="CE110" s="44">
        <v>100.80781816288564</v>
      </c>
      <c r="CF110" s="44">
        <v>3.7686584252358246</v>
      </c>
      <c r="CG110" s="44">
        <v>-2.5266952310633628</v>
      </c>
      <c r="CH110" s="44">
        <v>1.2419631941724618</v>
      </c>
      <c r="CI110" s="44">
        <v>0.18843196228728443</v>
      </c>
      <c r="CJ110" s="44">
        <v>-0.12633476155316825</v>
      </c>
      <c r="CK110" s="44">
        <v>6.2097200734116176E-2</v>
      </c>
      <c r="CL110" s="44"/>
      <c r="CM110" s="44">
        <v>-21.381866666666667</v>
      </c>
      <c r="CN110" s="44" t="s">
        <v>547</v>
      </c>
      <c r="CO110" s="44">
        <v>0</v>
      </c>
      <c r="CP110" s="44">
        <v>0</v>
      </c>
      <c r="CQ110" s="44">
        <v>-147.24893909969038</v>
      </c>
      <c r="CR110" s="44">
        <v>0</v>
      </c>
      <c r="CS110" s="44">
        <v>0</v>
      </c>
      <c r="CT110" s="44">
        <v>-147.24893909969038</v>
      </c>
      <c r="CU110" s="44">
        <v>0</v>
      </c>
      <c r="CV110" s="44">
        <v>9999</v>
      </c>
      <c r="CW110" s="260">
        <v>0</v>
      </c>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row>
    <row r="111" spans="1:131">
      <c r="A111" s="23" t="s">
        <v>829</v>
      </c>
      <c r="B111" s="23" t="s">
        <v>876</v>
      </c>
      <c r="C111" s="44">
        <v>15</v>
      </c>
      <c r="D111" s="44">
        <v>0</v>
      </c>
      <c r="E111" s="44">
        <v>-15.0128</v>
      </c>
      <c r="F111" s="44">
        <v>0</v>
      </c>
      <c r="G111" s="44">
        <v>0</v>
      </c>
      <c r="H111" s="44">
        <v>0</v>
      </c>
      <c r="I111" s="44" t="s">
        <v>750</v>
      </c>
      <c r="J111" s="44"/>
      <c r="K111" s="44"/>
      <c r="L111" s="44">
        <v>0</v>
      </c>
      <c r="M111" s="44">
        <v>0</v>
      </c>
      <c r="N111" s="44">
        <v>0</v>
      </c>
      <c r="O111" s="44">
        <v>-15.162928127094194</v>
      </c>
      <c r="P111" s="44">
        <v>0</v>
      </c>
      <c r="Q111" s="44">
        <v>0</v>
      </c>
      <c r="R111" s="44">
        <v>0</v>
      </c>
      <c r="S111" s="44">
        <v>0</v>
      </c>
      <c r="T111" s="44">
        <v>0</v>
      </c>
      <c r="U111" s="44">
        <v>0</v>
      </c>
      <c r="V111" s="44" t="s">
        <v>748</v>
      </c>
      <c r="W111" s="44" t="s">
        <v>748</v>
      </c>
      <c r="X111" s="44" t="s">
        <v>748</v>
      </c>
      <c r="Y111" s="44" t="s">
        <v>748</v>
      </c>
      <c r="Z111" s="44">
        <v>0</v>
      </c>
      <c r="AA111" s="44">
        <v>0</v>
      </c>
      <c r="AB111" s="44">
        <v>0</v>
      </c>
      <c r="AC111" s="44">
        <v>0</v>
      </c>
      <c r="AD111" s="44">
        <v>0</v>
      </c>
      <c r="AE111" s="44">
        <v>0</v>
      </c>
      <c r="AF111" s="44">
        <v>0</v>
      </c>
      <c r="AG111" s="44">
        <v>0</v>
      </c>
      <c r="AH111" s="44">
        <v>0</v>
      </c>
      <c r="AI111" s="44">
        <v>0</v>
      </c>
      <c r="AJ111" s="44">
        <v>0</v>
      </c>
      <c r="AK111" s="44">
        <v>0</v>
      </c>
      <c r="AL111" s="44">
        <v>0</v>
      </c>
      <c r="AM111" s="44">
        <v>0</v>
      </c>
      <c r="AN111" s="44">
        <v>0</v>
      </c>
      <c r="AO111" s="44">
        <v>0</v>
      </c>
      <c r="AP111" s="44">
        <v>0</v>
      </c>
      <c r="AQ111" s="44">
        <v>0</v>
      </c>
      <c r="AR111" s="44">
        <v>0</v>
      </c>
      <c r="AS111" s="279">
        <v>9999</v>
      </c>
      <c r="AT111" s="44">
        <v>0</v>
      </c>
      <c r="AU111" s="44">
        <v>0</v>
      </c>
      <c r="AV111" s="44">
        <v>0</v>
      </c>
      <c r="AW111" s="44">
        <v>0</v>
      </c>
      <c r="AX111" s="44">
        <v>0</v>
      </c>
      <c r="AY111" s="44">
        <v>0</v>
      </c>
      <c r="AZ111" s="279">
        <v>9999</v>
      </c>
      <c r="BA111" s="44">
        <v>0</v>
      </c>
      <c r="BB111" s="44">
        <v>0</v>
      </c>
      <c r="BC111" s="44">
        <v>0</v>
      </c>
      <c r="BD111" s="44">
        <v>0</v>
      </c>
      <c r="BE111" s="44">
        <v>0</v>
      </c>
      <c r="BF111" s="44">
        <v>0</v>
      </c>
      <c r="BG111" s="44">
        <v>9999</v>
      </c>
      <c r="BH111" s="279">
        <v>9999</v>
      </c>
      <c r="BI111" s="44">
        <v>9999</v>
      </c>
      <c r="BJ111" s="44">
        <v>9999</v>
      </c>
      <c r="BK111" s="44">
        <v>9999</v>
      </c>
      <c r="BL111" s="44">
        <v>9999</v>
      </c>
      <c r="BM111" s="44">
        <v>9999</v>
      </c>
      <c r="BN111" s="44">
        <v>0</v>
      </c>
      <c r="BO111" s="44">
        <v>-103.0812072725461</v>
      </c>
      <c r="BP111" s="44">
        <v>0</v>
      </c>
      <c r="BQ111" s="44">
        <v>0</v>
      </c>
      <c r="BR111" s="44">
        <v>0</v>
      </c>
      <c r="BS111" s="44">
        <v>0</v>
      </c>
      <c r="BT111" s="44">
        <v>0</v>
      </c>
      <c r="BU111" s="44">
        <v>0</v>
      </c>
      <c r="BV111" s="44">
        <v>0</v>
      </c>
      <c r="BW111" s="44">
        <v>0</v>
      </c>
      <c r="BX111" s="44">
        <v>0</v>
      </c>
      <c r="BY111" s="44"/>
      <c r="BZ111" s="44">
        <v>0</v>
      </c>
      <c r="CA111" s="44">
        <v>0</v>
      </c>
      <c r="CB111" s="44">
        <v>-103.0812072725461</v>
      </c>
      <c r="CC111" s="44">
        <v>0</v>
      </c>
      <c r="CD111" s="260">
        <v>0</v>
      </c>
      <c r="CE111" s="44">
        <v>9999</v>
      </c>
      <c r="CF111" s="44">
        <v>0</v>
      </c>
      <c r="CG111" s="44">
        <v>-1.7740625908700156</v>
      </c>
      <c r="CH111" s="44">
        <v>-1.7740625908700156</v>
      </c>
      <c r="CI111" s="44">
        <v>0</v>
      </c>
      <c r="CJ111" s="44">
        <v>-8.8703129543501041E-2</v>
      </c>
      <c r="CK111" s="44">
        <v>-8.8703129543501041E-2</v>
      </c>
      <c r="CL111" s="44"/>
      <c r="CM111" s="44">
        <v>-15.0128</v>
      </c>
      <c r="CN111" s="44" t="s">
        <v>548</v>
      </c>
      <c r="CO111" s="44">
        <v>0</v>
      </c>
      <c r="CP111" s="44">
        <v>0</v>
      </c>
      <c r="CQ111" s="44">
        <v>-103.0812072725461</v>
      </c>
      <c r="CR111" s="44">
        <v>0</v>
      </c>
      <c r="CS111" s="44">
        <v>0</v>
      </c>
      <c r="CT111" s="44">
        <v>-103.0812072725461</v>
      </c>
      <c r="CU111" s="44">
        <v>0</v>
      </c>
      <c r="CV111" s="44">
        <v>9999</v>
      </c>
      <c r="CW111" s="260">
        <v>0</v>
      </c>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row>
    <row r="112" spans="1:131">
      <c r="A112" s="23" t="s">
        <v>830</v>
      </c>
      <c r="B112" s="23" t="s">
        <v>877</v>
      </c>
      <c r="C112" s="44">
        <v>15</v>
      </c>
      <c r="D112" s="44">
        <v>0</v>
      </c>
      <c r="E112" s="44">
        <v>-19.562133333333332</v>
      </c>
      <c r="F112" s="44">
        <v>0</v>
      </c>
      <c r="G112" s="44">
        <v>0</v>
      </c>
      <c r="H112" s="44">
        <v>0</v>
      </c>
      <c r="I112" s="44" t="s">
        <v>750</v>
      </c>
      <c r="J112" s="44"/>
      <c r="K112" s="44"/>
      <c r="L112" s="44">
        <v>0</v>
      </c>
      <c r="M112" s="44">
        <v>0</v>
      </c>
      <c r="N112" s="44">
        <v>0</v>
      </c>
      <c r="O112" s="44">
        <v>-19.757754832274252</v>
      </c>
      <c r="P112" s="44">
        <v>0</v>
      </c>
      <c r="Q112" s="44">
        <v>0</v>
      </c>
      <c r="R112" s="44">
        <v>0</v>
      </c>
      <c r="S112" s="44">
        <v>0</v>
      </c>
      <c r="T112" s="44">
        <v>0</v>
      </c>
      <c r="U112" s="44">
        <v>0</v>
      </c>
      <c r="V112" s="44" t="s">
        <v>748</v>
      </c>
      <c r="W112" s="44" t="s">
        <v>748</v>
      </c>
      <c r="X112" s="44" t="s">
        <v>748</v>
      </c>
      <c r="Y112" s="44" t="s">
        <v>748</v>
      </c>
      <c r="Z112" s="44">
        <v>0</v>
      </c>
      <c r="AA112" s="44">
        <v>0</v>
      </c>
      <c r="AB112" s="44">
        <v>0</v>
      </c>
      <c r="AC112" s="44">
        <v>0</v>
      </c>
      <c r="AD112" s="44">
        <v>0</v>
      </c>
      <c r="AE112" s="44">
        <v>0</v>
      </c>
      <c r="AF112" s="44">
        <v>0</v>
      </c>
      <c r="AG112" s="44">
        <v>0</v>
      </c>
      <c r="AH112" s="44">
        <v>0</v>
      </c>
      <c r="AI112" s="44">
        <v>0</v>
      </c>
      <c r="AJ112" s="44">
        <v>0</v>
      </c>
      <c r="AK112" s="44">
        <v>0</v>
      </c>
      <c r="AL112" s="44">
        <v>0</v>
      </c>
      <c r="AM112" s="44">
        <v>0</v>
      </c>
      <c r="AN112" s="44">
        <v>0</v>
      </c>
      <c r="AO112" s="44">
        <v>0</v>
      </c>
      <c r="AP112" s="44">
        <v>0</v>
      </c>
      <c r="AQ112" s="44">
        <v>0</v>
      </c>
      <c r="AR112" s="44">
        <v>0</v>
      </c>
      <c r="AS112" s="279">
        <v>9999</v>
      </c>
      <c r="AT112" s="44">
        <v>0</v>
      </c>
      <c r="AU112" s="44">
        <v>0</v>
      </c>
      <c r="AV112" s="44">
        <v>0</v>
      </c>
      <c r="AW112" s="44">
        <v>0</v>
      </c>
      <c r="AX112" s="44">
        <v>0</v>
      </c>
      <c r="AY112" s="44">
        <v>0</v>
      </c>
      <c r="AZ112" s="279">
        <v>9999</v>
      </c>
      <c r="BA112" s="44">
        <v>0</v>
      </c>
      <c r="BB112" s="44">
        <v>0</v>
      </c>
      <c r="BC112" s="44">
        <v>0</v>
      </c>
      <c r="BD112" s="44">
        <v>0</v>
      </c>
      <c r="BE112" s="44">
        <v>0</v>
      </c>
      <c r="BF112" s="44">
        <v>0</v>
      </c>
      <c r="BG112" s="44">
        <v>9999</v>
      </c>
      <c r="BH112" s="279">
        <v>9999</v>
      </c>
      <c r="BI112" s="44">
        <v>9999</v>
      </c>
      <c r="BJ112" s="44">
        <v>9999</v>
      </c>
      <c r="BK112" s="44">
        <v>9999</v>
      </c>
      <c r="BL112" s="44">
        <v>9999</v>
      </c>
      <c r="BM112" s="44">
        <v>9999</v>
      </c>
      <c r="BN112" s="44">
        <v>0</v>
      </c>
      <c r="BO112" s="44">
        <v>-134.31793674907539</v>
      </c>
      <c r="BP112" s="44">
        <v>0</v>
      </c>
      <c r="BQ112" s="44">
        <v>0</v>
      </c>
      <c r="BR112" s="44">
        <v>0</v>
      </c>
      <c r="BS112" s="44">
        <v>0</v>
      </c>
      <c r="BT112" s="44">
        <v>0</v>
      </c>
      <c r="BU112" s="44">
        <v>0</v>
      </c>
      <c r="BV112" s="44">
        <v>0</v>
      </c>
      <c r="BW112" s="44">
        <v>0</v>
      </c>
      <c r="BX112" s="44">
        <v>0</v>
      </c>
      <c r="BY112" s="44"/>
      <c r="BZ112" s="44">
        <v>0</v>
      </c>
      <c r="CA112" s="44">
        <v>0</v>
      </c>
      <c r="CB112" s="44">
        <v>-134.31793674907539</v>
      </c>
      <c r="CC112" s="44">
        <v>0</v>
      </c>
      <c r="CD112" s="260">
        <v>0</v>
      </c>
      <c r="CE112" s="44">
        <v>9999</v>
      </c>
      <c r="CF112" s="44">
        <v>0</v>
      </c>
      <c r="CG112" s="44">
        <v>-2.3116573153760887</v>
      </c>
      <c r="CH112" s="44">
        <v>-2.3116573153760887</v>
      </c>
      <c r="CI112" s="44">
        <v>0</v>
      </c>
      <c r="CJ112" s="44">
        <v>-0.11558286576880437</v>
      </c>
      <c r="CK112" s="44">
        <v>-0.11558286576880437</v>
      </c>
      <c r="CL112" s="44"/>
      <c r="CM112" s="44">
        <v>-19.562133333333332</v>
      </c>
      <c r="CN112" s="44" t="s">
        <v>548</v>
      </c>
      <c r="CO112" s="44">
        <v>0</v>
      </c>
      <c r="CP112" s="44">
        <v>0</v>
      </c>
      <c r="CQ112" s="44">
        <v>-134.31793674907539</v>
      </c>
      <c r="CR112" s="44">
        <v>0</v>
      </c>
      <c r="CS112" s="44">
        <v>0</v>
      </c>
      <c r="CT112" s="44">
        <v>-134.31793674907539</v>
      </c>
      <c r="CU112" s="44">
        <v>0</v>
      </c>
      <c r="CV112" s="44">
        <v>9999</v>
      </c>
      <c r="CW112" s="260">
        <v>0</v>
      </c>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row>
    <row r="113" spans="1:131">
      <c r="A113" s="23" t="s">
        <v>831</v>
      </c>
      <c r="B113" s="23" t="s">
        <v>878</v>
      </c>
      <c r="C113" s="44">
        <v>15</v>
      </c>
      <c r="D113" s="44">
        <v>0</v>
      </c>
      <c r="E113" s="44">
        <v>-17.7424</v>
      </c>
      <c r="F113" s="44">
        <v>0</v>
      </c>
      <c r="G113" s="44">
        <v>0</v>
      </c>
      <c r="H113" s="44">
        <v>0</v>
      </c>
      <c r="I113" s="44" t="s">
        <v>750</v>
      </c>
      <c r="J113" s="44"/>
      <c r="K113" s="44"/>
      <c r="L113" s="44">
        <v>0</v>
      </c>
      <c r="M113" s="44">
        <v>0</v>
      </c>
      <c r="N113" s="44">
        <v>0</v>
      </c>
      <c r="O113" s="44">
        <v>-17.919824150202228</v>
      </c>
      <c r="P113" s="44">
        <v>0</v>
      </c>
      <c r="Q113" s="44">
        <v>0</v>
      </c>
      <c r="R113" s="44">
        <v>0</v>
      </c>
      <c r="S113" s="44">
        <v>0</v>
      </c>
      <c r="T113" s="44">
        <v>0</v>
      </c>
      <c r="U113" s="44">
        <v>0</v>
      </c>
      <c r="V113" s="44" t="s">
        <v>748</v>
      </c>
      <c r="W113" s="44" t="s">
        <v>748</v>
      </c>
      <c r="X113" s="44" t="s">
        <v>748</v>
      </c>
      <c r="Y113" s="44" t="s">
        <v>748</v>
      </c>
      <c r="Z113" s="44">
        <v>0</v>
      </c>
      <c r="AA113" s="44">
        <v>0</v>
      </c>
      <c r="AB113" s="44">
        <v>0</v>
      </c>
      <c r="AC113" s="44">
        <v>0</v>
      </c>
      <c r="AD113" s="44">
        <v>0</v>
      </c>
      <c r="AE113" s="44">
        <v>0</v>
      </c>
      <c r="AF113" s="44">
        <v>0</v>
      </c>
      <c r="AG113" s="44">
        <v>0</v>
      </c>
      <c r="AH113" s="44">
        <v>0</v>
      </c>
      <c r="AI113" s="44">
        <v>0</v>
      </c>
      <c r="AJ113" s="44">
        <v>0</v>
      </c>
      <c r="AK113" s="44">
        <v>0</v>
      </c>
      <c r="AL113" s="44">
        <v>0</v>
      </c>
      <c r="AM113" s="44">
        <v>0</v>
      </c>
      <c r="AN113" s="44">
        <v>0</v>
      </c>
      <c r="AO113" s="44">
        <v>0</v>
      </c>
      <c r="AP113" s="44">
        <v>0</v>
      </c>
      <c r="AQ113" s="44">
        <v>0</v>
      </c>
      <c r="AR113" s="44">
        <v>0</v>
      </c>
      <c r="AS113" s="279">
        <v>9999</v>
      </c>
      <c r="AT113" s="44">
        <v>0</v>
      </c>
      <c r="AU113" s="44">
        <v>0</v>
      </c>
      <c r="AV113" s="44">
        <v>0</v>
      </c>
      <c r="AW113" s="44">
        <v>0</v>
      </c>
      <c r="AX113" s="44">
        <v>0</v>
      </c>
      <c r="AY113" s="44">
        <v>0</v>
      </c>
      <c r="AZ113" s="279">
        <v>9999</v>
      </c>
      <c r="BA113" s="44">
        <v>0</v>
      </c>
      <c r="BB113" s="44">
        <v>0</v>
      </c>
      <c r="BC113" s="44">
        <v>0</v>
      </c>
      <c r="BD113" s="44">
        <v>0</v>
      </c>
      <c r="BE113" s="44">
        <v>0</v>
      </c>
      <c r="BF113" s="44">
        <v>0</v>
      </c>
      <c r="BG113" s="44">
        <v>9999</v>
      </c>
      <c r="BH113" s="279">
        <v>9999</v>
      </c>
      <c r="BI113" s="44">
        <v>9999</v>
      </c>
      <c r="BJ113" s="44">
        <v>9999</v>
      </c>
      <c r="BK113" s="44">
        <v>9999</v>
      </c>
      <c r="BL113" s="44">
        <v>9999</v>
      </c>
      <c r="BM113" s="44">
        <v>9999</v>
      </c>
      <c r="BN113" s="44">
        <v>0</v>
      </c>
      <c r="BO113" s="44">
        <v>-121.82324495846363</v>
      </c>
      <c r="BP113" s="44">
        <v>0</v>
      </c>
      <c r="BQ113" s="44">
        <v>0</v>
      </c>
      <c r="BR113" s="44">
        <v>0</v>
      </c>
      <c r="BS113" s="44">
        <v>0</v>
      </c>
      <c r="BT113" s="44">
        <v>0</v>
      </c>
      <c r="BU113" s="44">
        <v>0</v>
      </c>
      <c r="BV113" s="44">
        <v>0</v>
      </c>
      <c r="BW113" s="44">
        <v>0</v>
      </c>
      <c r="BX113" s="44">
        <v>0</v>
      </c>
      <c r="BY113" s="44"/>
      <c r="BZ113" s="44">
        <v>0</v>
      </c>
      <c r="CA113" s="44">
        <v>0</v>
      </c>
      <c r="CB113" s="44">
        <v>-121.82324495846363</v>
      </c>
      <c r="CC113" s="44">
        <v>0</v>
      </c>
      <c r="CD113" s="260">
        <v>0</v>
      </c>
      <c r="CE113" s="44">
        <v>9999</v>
      </c>
      <c r="CF113" s="44">
        <v>0</v>
      </c>
      <c r="CG113" s="44">
        <v>-2.0966194255736608</v>
      </c>
      <c r="CH113" s="44">
        <v>-2.0966194255736608</v>
      </c>
      <c r="CI113" s="44">
        <v>0</v>
      </c>
      <c r="CJ113" s="44">
        <v>-0.10483097127868304</v>
      </c>
      <c r="CK113" s="44">
        <v>-0.10483097127868304</v>
      </c>
      <c r="CL113" s="44"/>
      <c r="CM113" s="44">
        <v>-17.7424</v>
      </c>
      <c r="CN113" s="44" t="s">
        <v>548</v>
      </c>
      <c r="CO113" s="44">
        <v>0</v>
      </c>
      <c r="CP113" s="44">
        <v>0</v>
      </c>
      <c r="CQ113" s="44">
        <v>-121.82324495846363</v>
      </c>
      <c r="CR113" s="44">
        <v>0</v>
      </c>
      <c r="CS113" s="44">
        <v>0</v>
      </c>
      <c r="CT113" s="44">
        <v>-121.82324495846363</v>
      </c>
      <c r="CU113" s="44">
        <v>0</v>
      </c>
      <c r="CV113" s="44">
        <v>9999</v>
      </c>
      <c r="CW113" s="260">
        <v>0</v>
      </c>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row>
    <row r="114" spans="1:131">
      <c r="A114" s="23" t="s">
        <v>832</v>
      </c>
      <c r="B114" s="23" t="s">
        <v>879</v>
      </c>
      <c r="C114" s="44">
        <v>15</v>
      </c>
      <c r="D114" s="44">
        <v>0</v>
      </c>
      <c r="E114" s="44">
        <v>-14.102933333333333</v>
      </c>
      <c r="F114" s="44">
        <v>0</v>
      </c>
      <c r="G114" s="44">
        <v>0</v>
      </c>
      <c r="H114" s="44">
        <v>0</v>
      </c>
      <c r="I114" s="44" t="s">
        <v>750</v>
      </c>
      <c r="J114" s="44"/>
      <c r="K114" s="44"/>
      <c r="L114" s="44">
        <v>0</v>
      </c>
      <c r="M114" s="44">
        <v>0</v>
      </c>
      <c r="N114" s="44">
        <v>0</v>
      </c>
      <c r="O114" s="44">
        <v>-14.24396278605818</v>
      </c>
      <c r="P114" s="44">
        <v>0</v>
      </c>
      <c r="Q114" s="44">
        <v>0</v>
      </c>
      <c r="R114" s="44">
        <v>0</v>
      </c>
      <c r="S114" s="44">
        <v>0</v>
      </c>
      <c r="T114" s="44">
        <v>0</v>
      </c>
      <c r="U114" s="44">
        <v>0</v>
      </c>
      <c r="V114" s="44" t="s">
        <v>748</v>
      </c>
      <c r="W114" s="44" t="s">
        <v>748</v>
      </c>
      <c r="X114" s="44" t="s">
        <v>748</v>
      </c>
      <c r="Y114" s="44" t="s">
        <v>748</v>
      </c>
      <c r="Z114" s="44">
        <v>0</v>
      </c>
      <c r="AA114" s="44">
        <v>0</v>
      </c>
      <c r="AB114" s="44">
        <v>0</v>
      </c>
      <c r="AC114" s="44">
        <v>0</v>
      </c>
      <c r="AD114" s="44">
        <v>0</v>
      </c>
      <c r="AE114" s="44">
        <v>0</v>
      </c>
      <c r="AF114" s="44">
        <v>0</v>
      </c>
      <c r="AG114" s="44">
        <v>0</v>
      </c>
      <c r="AH114" s="44">
        <v>0</v>
      </c>
      <c r="AI114" s="44">
        <v>0</v>
      </c>
      <c r="AJ114" s="44">
        <v>0</v>
      </c>
      <c r="AK114" s="44">
        <v>0</v>
      </c>
      <c r="AL114" s="44">
        <v>0</v>
      </c>
      <c r="AM114" s="44">
        <v>0</v>
      </c>
      <c r="AN114" s="44">
        <v>0</v>
      </c>
      <c r="AO114" s="44">
        <v>0</v>
      </c>
      <c r="AP114" s="44">
        <v>0</v>
      </c>
      <c r="AQ114" s="44">
        <v>0</v>
      </c>
      <c r="AR114" s="44">
        <v>0</v>
      </c>
      <c r="AS114" s="279">
        <v>9999</v>
      </c>
      <c r="AT114" s="44">
        <v>0</v>
      </c>
      <c r="AU114" s="44">
        <v>0</v>
      </c>
      <c r="AV114" s="44">
        <v>0</v>
      </c>
      <c r="AW114" s="44">
        <v>0</v>
      </c>
      <c r="AX114" s="44">
        <v>0</v>
      </c>
      <c r="AY114" s="44">
        <v>0</v>
      </c>
      <c r="AZ114" s="279">
        <v>9999</v>
      </c>
      <c r="BA114" s="44">
        <v>0</v>
      </c>
      <c r="BB114" s="44">
        <v>0</v>
      </c>
      <c r="BC114" s="44">
        <v>0</v>
      </c>
      <c r="BD114" s="44">
        <v>0</v>
      </c>
      <c r="BE114" s="44">
        <v>0</v>
      </c>
      <c r="BF114" s="44">
        <v>0</v>
      </c>
      <c r="BG114" s="44">
        <v>9999</v>
      </c>
      <c r="BH114" s="279">
        <v>9999</v>
      </c>
      <c r="BI114" s="44">
        <v>9999</v>
      </c>
      <c r="BJ114" s="44">
        <v>9999</v>
      </c>
      <c r="BK114" s="44">
        <v>9999</v>
      </c>
      <c r="BL114" s="44">
        <v>9999</v>
      </c>
      <c r="BM114" s="44">
        <v>9999</v>
      </c>
      <c r="BN114" s="44">
        <v>0</v>
      </c>
      <c r="BO114" s="44">
        <v>-96.833861377240211</v>
      </c>
      <c r="BP114" s="44">
        <v>0</v>
      </c>
      <c r="BQ114" s="44">
        <v>0</v>
      </c>
      <c r="BR114" s="44">
        <v>0</v>
      </c>
      <c r="BS114" s="44">
        <v>0</v>
      </c>
      <c r="BT114" s="44">
        <v>0</v>
      </c>
      <c r="BU114" s="44">
        <v>0</v>
      </c>
      <c r="BV114" s="44">
        <v>0</v>
      </c>
      <c r="BW114" s="44">
        <v>0</v>
      </c>
      <c r="BX114" s="44">
        <v>0</v>
      </c>
      <c r="BY114" s="44"/>
      <c r="BZ114" s="44">
        <v>0</v>
      </c>
      <c r="CA114" s="44">
        <v>0</v>
      </c>
      <c r="CB114" s="44">
        <v>-96.833861377240211</v>
      </c>
      <c r="CC114" s="44">
        <v>0</v>
      </c>
      <c r="CD114" s="260">
        <v>0</v>
      </c>
      <c r="CE114" s="44">
        <v>9999</v>
      </c>
      <c r="CF114" s="44">
        <v>0</v>
      </c>
      <c r="CG114" s="44">
        <v>-1.6665436459688066</v>
      </c>
      <c r="CH114" s="44">
        <v>-1.6665436459688066</v>
      </c>
      <c r="CI114" s="44">
        <v>0</v>
      </c>
      <c r="CJ114" s="44">
        <v>-8.3327182298440355E-2</v>
      </c>
      <c r="CK114" s="44">
        <v>-8.3327182298440355E-2</v>
      </c>
      <c r="CL114" s="44"/>
      <c r="CM114" s="44">
        <v>-14.102933333333333</v>
      </c>
      <c r="CN114" s="44" t="s">
        <v>548</v>
      </c>
      <c r="CO114" s="44">
        <v>0</v>
      </c>
      <c r="CP114" s="44">
        <v>0</v>
      </c>
      <c r="CQ114" s="44">
        <v>-96.833861377240211</v>
      </c>
      <c r="CR114" s="44">
        <v>0</v>
      </c>
      <c r="CS114" s="44">
        <v>0</v>
      </c>
      <c r="CT114" s="44">
        <v>-96.833861377240211</v>
      </c>
      <c r="CU114" s="44">
        <v>0</v>
      </c>
      <c r="CV114" s="44">
        <v>9999</v>
      </c>
      <c r="CW114" s="260">
        <v>0</v>
      </c>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row>
    <row r="115" spans="1:131">
      <c r="A115" s="23" t="s">
        <v>824</v>
      </c>
      <c r="B115" s="23" t="s">
        <v>880</v>
      </c>
      <c r="C115" s="44">
        <v>15</v>
      </c>
      <c r="D115" s="44">
        <v>272.16811163396022</v>
      </c>
      <c r="E115" s="44">
        <v>-21.8368</v>
      </c>
      <c r="F115" s="44">
        <v>341.07502876871905</v>
      </c>
      <c r="G115" s="44">
        <v>0</v>
      </c>
      <c r="H115" s="44">
        <v>0</v>
      </c>
      <c r="I115" s="44" t="s">
        <v>751</v>
      </c>
      <c r="J115" s="44"/>
      <c r="K115" s="44"/>
      <c r="L115" s="44">
        <v>292.65905984338713</v>
      </c>
      <c r="M115" s="44">
        <v>3.8525044264467949E-2</v>
      </c>
      <c r="N115" s="44">
        <v>3.824698777127572E-2</v>
      </c>
      <c r="O115" s="44">
        <v>-22.05516804108095</v>
      </c>
      <c r="P115" s="44">
        <v>0</v>
      </c>
      <c r="Q115" s="44">
        <v>0</v>
      </c>
      <c r="R115" s="44">
        <v>68.014916987995278</v>
      </c>
      <c r="S115" s="44">
        <v>157.17212814878064</v>
      </c>
      <c r="T115" s="44">
        <v>0</v>
      </c>
      <c r="U115" s="44">
        <v>228.21998793514982</v>
      </c>
      <c r="V115" s="44" t="s">
        <v>748</v>
      </c>
      <c r="W115" s="44" t="s">
        <v>748</v>
      </c>
      <c r="X115" s="44" t="s">
        <v>748</v>
      </c>
      <c r="Y115" s="44" t="s">
        <v>748</v>
      </c>
      <c r="Z115" s="44">
        <v>0</v>
      </c>
      <c r="AA115" s="44">
        <v>0</v>
      </c>
      <c r="AB115" s="44">
        <v>0</v>
      </c>
      <c r="AC115" s="44">
        <v>0</v>
      </c>
      <c r="AD115" s="44">
        <v>0</v>
      </c>
      <c r="AE115" s="44">
        <v>0</v>
      </c>
      <c r="AF115" s="44">
        <v>0</v>
      </c>
      <c r="AG115" s="44">
        <v>0</v>
      </c>
      <c r="AH115" s="44">
        <v>68.014916987995278</v>
      </c>
      <c r="AI115" s="44">
        <v>157.17212814878064</v>
      </c>
      <c r="AJ115" s="44">
        <v>0</v>
      </c>
      <c r="AK115" s="44">
        <v>228.21998793514982</v>
      </c>
      <c r="AL115" s="44">
        <v>453.40703307192575</v>
      </c>
      <c r="AM115" s="44">
        <v>154.45043378961711</v>
      </c>
      <c r="AN115" s="44">
        <v>13.612766024219571</v>
      </c>
      <c r="AO115" s="44">
        <v>0</v>
      </c>
      <c r="AP115" s="44">
        <v>0</v>
      </c>
      <c r="AQ115" s="44">
        <v>168.06319981383669</v>
      </c>
      <c r="AR115" s="44">
        <v>68.014916987995278</v>
      </c>
      <c r="AS115" s="279">
        <v>2.4709755926556531</v>
      </c>
      <c r="AT115" s="44">
        <v>154.45043378961711</v>
      </c>
      <c r="AU115" s="44">
        <v>16.113460411232381</v>
      </c>
      <c r="AV115" s="44">
        <v>0</v>
      </c>
      <c r="AW115" s="44">
        <v>0</v>
      </c>
      <c r="AX115" s="44">
        <v>170.56389420084949</v>
      </c>
      <c r="AY115" s="44">
        <v>157.17212814878064</v>
      </c>
      <c r="AZ115" s="279">
        <v>1.0852044583845812</v>
      </c>
      <c r="BA115" s="44">
        <v>154.45043378961711</v>
      </c>
      <c r="BB115" s="44">
        <v>29.726226435451952</v>
      </c>
      <c r="BC115" s="44">
        <v>0</v>
      </c>
      <c r="BD115" s="44">
        <v>0</v>
      </c>
      <c r="BE115" s="44">
        <v>184.17666022506907</v>
      </c>
      <c r="BF115" s="44">
        <v>225.18704513677591</v>
      </c>
      <c r="BG115" s="44">
        <v>49.143700415106714</v>
      </c>
      <c r="BH115" s="260">
        <v>0.81788301859550749</v>
      </c>
      <c r="BI115" s="44">
        <v>17.100638002156042</v>
      </c>
      <c r="BJ115" s="44">
        <v>39.51697343062505</v>
      </c>
      <c r="BK115" s="44">
        <v>0</v>
      </c>
      <c r="BL115" s="44">
        <v>57.380168518389127</v>
      </c>
      <c r="BM115" s="44">
        <v>113.99777995117022</v>
      </c>
      <c r="BN115" s="44">
        <v>154.45043378961711</v>
      </c>
      <c r="BO115" s="44">
        <v>-149.9669732633902</v>
      </c>
      <c r="BP115" s="44">
        <v>29.726226435451952</v>
      </c>
      <c r="BQ115" s="44">
        <v>0</v>
      </c>
      <c r="BR115" s="44">
        <v>0</v>
      </c>
      <c r="BS115" s="44">
        <v>0</v>
      </c>
      <c r="BT115" s="44">
        <v>0</v>
      </c>
      <c r="BU115" s="44">
        <v>0</v>
      </c>
      <c r="BV115" s="44">
        <v>0</v>
      </c>
      <c r="BW115" s="44">
        <v>0</v>
      </c>
      <c r="BX115" s="44">
        <v>453.40703307192575</v>
      </c>
      <c r="BY115" s="44"/>
      <c r="BZ115" s="44">
        <v>0</v>
      </c>
      <c r="CA115" s="44">
        <v>0</v>
      </c>
      <c r="CB115" s="44">
        <v>34.209686961678869</v>
      </c>
      <c r="CC115" s="44">
        <v>453.40703307192575</v>
      </c>
      <c r="CD115" s="260">
        <v>0.30524460499001954</v>
      </c>
      <c r="CE115" s="44">
        <v>144.2292876214124</v>
      </c>
      <c r="CF115" s="44">
        <v>2.7802752381491529</v>
      </c>
      <c r="CG115" s="44">
        <v>-2.5804546608064722</v>
      </c>
      <c r="CH115" s="44">
        <v>0.19982057734268066</v>
      </c>
      <c r="CI115" s="44">
        <v>0.13901305342560885</v>
      </c>
      <c r="CJ115" s="44">
        <v>-0.12902273304032352</v>
      </c>
      <c r="CK115" s="44">
        <v>9.9903203852853284E-3</v>
      </c>
      <c r="CL115" s="44"/>
      <c r="CM115" s="44">
        <v>-21.8368</v>
      </c>
      <c r="CN115" s="44" t="s">
        <v>549</v>
      </c>
      <c r="CO115" s="44">
        <v>0</v>
      </c>
      <c r="CP115" s="44">
        <v>0</v>
      </c>
      <c r="CQ115" s="44">
        <v>-149.9669732633902</v>
      </c>
      <c r="CR115" s="44">
        <v>0</v>
      </c>
      <c r="CS115" s="44">
        <v>0</v>
      </c>
      <c r="CT115" s="44">
        <v>-149.9669732633902</v>
      </c>
      <c r="CU115" s="44">
        <v>0</v>
      </c>
      <c r="CV115" s="44">
        <v>9999</v>
      </c>
      <c r="CW115" s="260">
        <v>0</v>
      </c>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row>
    <row r="116" spans="1:131">
      <c r="A116" s="23" t="s">
        <v>820</v>
      </c>
      <c r="B116" s="23" t="s">
        <v>881</v>
      </c>
      <c r="C116" s="44">
        <v>15</v>
      </c>
      <c r="D116" s="44">
        <v>304.50920729709634</v>
      </c>
      <c r="E116" s="44">
        <v>-21.381866666666667</v>
      </c>
      <c r="F116" s="44">
        <v>341.07502876871905</v>
      </c>
      <c r="G116" s="44">
        <v>0</v>
      </c>
      <c r="H116" s="44">
        <v>0</v>
      </c>
      <c r="I116" s="44" t="s">
        <v>752</v>
      </c>
      <c r="J116" s="44"/>
      <c r="K116" s="44"/>
      <c r="L116" s="44">
        <v>327.37195268305783</v>
      </c>
      <c r="M116" s="44">
        <v>7.0191230486296968E-2</v>
      </c>
      <c r="N116" s="44">
        <v>6.9684621661453422E-2</v>
      </c>
      <c r="O116" s="44">
        <v>-21.595685494233727</v>
      </c>
      <c r="P116" s="44">
        <v>0</v>
      </c>
      <c r="Q116" s="44">
        <v>0</v>
      </c>
      <c r="R116" s="44">
        <v>68.014916987995278</v>
      </c>
      <c r="S116" s="44">
        <v>157.17212814878064</v>
      </c>
      <c r="T116" s="44">
        <v>0</v>
      </c>
      <c r="U116" s="44">
        <v>228.21998793514982</v>
      </c>
      <c r="V116" s="44" t="s">
        <v>748</v>
      </c>
      <c r="W116" s="44" t="s">
        <v>748</v>
      </c>
      <c r="X116" s="44" t="s">
        <v>748</v>
      </c>
      <c r="Y116" s="44" t="s">
        <v>748</v>
      </c>
      <c r="Z116" s="44">
        <v>0</v>
      </c>
      <c r="AA116" s="44">
        <v>0</v>
      </c>
      <c r="AB116" s="44">
        <v>0</v>
      </c>
      <c r="AC116" s="44">
        <v>0</v>
      </c>
      <c r="AD116" s="44">
        <v>0</v>
      </c>
      <c r="AE116" s="44">
        <v>0</v>
      </c>
      <c r="AF116" s="44">
        <v>0</v>
      </c>
      <c r="AG116" s="44">
        <v>0</v>
      </c>
      <c r="AH116" s="44">
        <v>68.014916987995278</v>
      </c>
      <c r="AI116" s="44">
        <v>157.17212814878064</v>
      </c>
      <c r="AJ116" s="44">
        <v>0</v>
      </c>
      <c r="AK116" s="44">
        <v>228.21998793514982</v>
      </c>
      <c r="AL116" s="44">
        <v>453.40703307192575</v>
      </c>
      <c r="AM116" s="44">
        <v>171.57730884270674</v>
      </c>
      <c r="AN116" s="44">
        <v>24.801964950454135</v>
      </c>
      <c r="AO116" s="44">
        <v>0</v>
      </c>
      <c r="AP116" s="44">
        <v>0</v>
      </c>
      <c r="AQ116" s="44">
        <v>196.37927379316088</v>
      </c>
      <c r="AR116" s="44">
        <v>68.014916987995278</v>
      </c>
      <c r="AS116" s="279">
        <v>2.8872971178928597</v>
      </c>
      <c r="AT116" s="44">
        <v>171.57730884270674</v>
      </c>
      <c r="AU116" s="44">
        <v>29.358139237747437</v>
      </c>
      <c r="AV116" s="44">
        <v>0</v>
      </c>
      <c r="AW116" s="44">
        <v>0</v>
      </c>
      <c r="AX116" s="44">
        <v>200.93544808045419</v>
      </c>
      <c r="AY116" s="44">
        <v>157.17212814878064</v>
      </c>
      <c r="AZ116" s="279">
        <v>1.2784419887109169</v>
      </c>
      <c r="BA116" s="44">
        <v>171.57730884270674</v>
      </c>
      <c r="BB116" s="44">
        <v>54.160104188201572</v>
      </c>
      <c r="BC116" s="44">
        <v>0</v>
      </c>
      <c r="BD116" s="44">
        <v>0</v>
      </c>
      <c r="BE116" s="44">
        <v>225.73741303090833</v>
      </c>
      <c r="BF116" s="44">
        <v>225.18704513677591</v>
      </c>
      <c r="BG116" s="44">
        <v>38.44086692585627</v>
      </c>
      <c r="BH116" s="279">
        <v>1.0024440477639294</v>
      </c>
      <c r="BI116" s="44">
        <v>15.287371442227055</v>
      </c>
      <c r="BJ116" s="44">
        <v>35.326790206916058</v>
      </c>
      <c r="BK116" s="44">
        <v>0</v>
      </c>
      <c r="BL116" s="44">
        <v>51.295860975923922</v>
      </c>
      <c r="BM116" s="44">
        <v>101.91002262506703</v>
      </c>
      <c r="BN116" s="44">
        <v>171.57730884270674</v>
      </c>
      <c r="BO116" s="44">
        <v>-140.18202121319069</v>
      </c>
      <c r="BP116" s="44">
        <v>54.160104188201572</v>
      </c>
      <c r="BQ116" s="44">
        <v>0</v>
      </c>
      <c r="BR116" s="44">
        <v>0</v>
      </c>
      <c r="BS116" s="44">
        <v>0</v>
      </c>
      <c r="BT116" s="44">
        <v>0</v>
      </c>
      <c r="BU116" s="44">
        <v>0</v>
      </c>
      <c r="BV116" s="44">
        <v>0</v>
      </c>
      <c r="BW116" s="44">
        <v>0</v>
      </c>
      <c r="BX116" s="44">
        <v>453.40703307192575</v>
      </c>
      <c r="BY116" s="44"/>
      <c r="BZ116" s="44">
        <v>0</v>
      </c>
      <c r="CA116" s="44">
        <v>0</v>
      </c>
      <c r="CB116" s="44">
        <v>85.555391817717634</v>
      </c>
      <c r="CC116" s="44">
        <v>453.40703307192575</v>
      </c>
      <c r="CD116" s="260">
        <v>0.38029241173049111</v>
      </c>
      <c r="CE116" s="44">
        <v>121.24473706668799</v>
      </c>
      <c r="CF116" s="44">
        <v>3.1100527406754104</v>
      </c>
      <c r="CG116" s="44">
        <v>-2.5266952028253438</v>
      </c>
      <c r="CH116" s="44">
        <v>0.58335753785006661</v>
      </c>
      <c r="CI116" s="44">
        <v>0.15550167752445246</v>
      </c>
      <c r="CJ116" s="44">
        <v>-0.12633476014126732</v>
      </c>
      <c r="CK116" s="44">
        <v>2.9166917383185137E-2</v>
      </c>
      <c r="CL116" s="44"/>
      <c r="CM116" s="44">
        <v>-21.381866666666667</v>
      </c>
      <c r="CN116" s="44" t="s">
        <v>550</v>
      </c>
      <c r="CO116" s="44">
        <v>0</v>
      </c>
      <c r="CP116" s="44">
        <v>0</v>
      </c>
      <c r="CQ116" s="44">
        <v>-140.18202121319069</v>
      </c>
      <c r="CR116" s="44">
        <v>0</v>
      </c>
      <c r="CS116" s="44">
        <v>0</v>
      </c>
      <c r="CT116" s="44">
        <v>-140.18202121319069</v>
      </c>
      <c r="CU116" s="44">
        <v>0</v>
      </c>
      <c r="CV116" s="44">
        <v>9999</v>
      </c>
      <c r="CW116" s="260">
        <v>0</v>
      </c>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row>
    <row r="117" spans="1:131">
      <c r="A117" s="23" t="s">
        <v>815</v>
      </c>
      <c r="B117" s="23" t="s">
        <v>882</v>
      </c>
      <c r="C117" s="44">
        <v>15</v>
      </c>
      <c r="D117" s="44">
        <v>157.82222536493225</v>
      </c>
      <c r="E117" s="44">
        <v>-17.7424</v>
      </c>
      <c r="F117" s="44">
        <v>158.97585527520172</v>
      </c>
      <c r="G117" s="44">
        <v>0</v>
      </c>
      <c r="H117" s="44">
        <v>0</v>
      </c>
      <c r="I117" s="44" t="s">
        <v>753</v>
      </c>
      <c r="J117" s="44"/>
      <c r="K117" s="44"/>
      <c r="L117" s="44">
        <v>169.63818955754951</v>
      </c>
      <c r="M117" s="44">
        <v>2.9674447179931982E-2</v>
      </c>
      <c r="N117" s="44">
        <v>2.9460270327502504E-2</v>
      </c>
      <c r="O117" s="44">
        <v>-17.919823924898889</v>
      </c>
      <c r="P117" s="44">
        <v>0</v>
      </c>
      <c r="Q117" s="44">
        <v>0</v>
      </c>
      <c r="R117" s="44">
        <v>31.701909221183254</v>
      </c>
      <c r="S117" s="44">
        <v>73.258290376981122</v>
      </c>
      <c r="T117" s="44">
        <v>0</v>
      </c>
      <c r="U117" s="44">
        <v>106.37386121130817</v>
      </c>
      <c r="V117" s="44" t="s">
        <v>748</v>
      </c>
      <c r="W117" s="44" t="s">
        <v>748</v>
      </c>
      <c r="X117" s="44" t="s">
        <v>748</v>
      </c>
      <c r="Y117" s="44" t="s">
        <v>748</v>
      </c>
      <c r="Z117" s="44">
        <v>0</v>
      </c>
      <c r="AA117" s="44">
        <v>0</v>
      </c>
      <c r="AB117" s="44">
        <v>0</v>
      </c>
      <c r="AC117" s="44">
        <v>0</v>
      </c>
      <c r="AD117" s="44">
        <v>0</v>
      </c>
      <c r="AE117" s="44">
        <v>0</v>
      </c>
      <c r="AF117" s="44">
        <v>0</v>
      </c>
      <c r="AG117" s="44">
        <v>0</v>
      </c>
      <c r="AH117" s="44">
        <v>31.701909221183254</v>
      </c>
      <c r="AI117" s="44">
        <v>73.258290376981122</v>
      </c>
      <c r="AJ117" s="44">
        <v>0</v>
      </c>
      <c r="AK117" s="44">
        <v>106.37386121130817</v>
      </c>
      <c r="AL117" s="44">
        <v>211.33406080947253</v>
      </c>
      <c r="AM117" s="44">
        <v>88.573546923945671</v>
      </c>
      <c r="AN117" s="44">
        <v>10.485420953326324</v>
      </c>
      <c r="AO117" s="44">
        <v>0</v>
      </c>
      <c r="AP117" s="44">
        <v>0</v>
      </c>
      <c r="AQ117" s="44">
        <v>99.058967877271996</v>
      </c>
      <c r="AR117" s="44">
        <v>31.701909221183254</v>
      </c>
      <c r="AS117" s="279">
        <v>3.1247003827479474</v>
      </c>
      <c r="AT117" s="44">
        <v>88.573546923945671</v>
      </c>
      <c r="AU117" s="44">
        <v>12.411615326813536</v>
      </c>
      <c r="AV117" s="44">
        <v>0</v>
      </c>
      <c r="AW117" s="44">
        <v>0</v>
      </c>
      <c r="AX117" s="44">
        <v>100.9851622507592</v>
      </c>
      <c r="AY117" s="44">
        <v>73.258290376981122</v>
      </c>
      <c r="AZ117" s="279">
        <v>1.3784810119250379</v>
      </c>
      <c r="BA117" s="44">
        <v>88.573546923945671</v>
      </c>
      <c r="BB117" s="44">
        <v>22.897036280139858</v>
      </c>
      <c r="BC117" s="44">
        <v>0</v>
      </c>
      <c r="BD117" s="44">
        <v>0</v>
      </c>
      <c r="BE117" s="44">
        <v>111.47058320408553</v>
      </c>
      <c r="BF117" s="44">
        <v>104.96019959816438</v>
      </c>
      <c r="BG117" s="44">
        <v>35.595470631899616</v>
      </c>
      <c r="BH117" s="279">
        <v>1.0620271648762662</v>
      </c>
      <c r="BI117" s="44">
        <v>13.750924690590404</v>
      </c>
      <c r="BJ117" s="44">
        <v>31.776295456115488</v>
      </c>
      <c r="BK117" s="44">
        <v>0</v>
      </c>
      <c r="BL117" s="44">
        <v>46.140405751544151</v>
      </c>
      <c r="BM117" s="44">
        <v>91.667625898250037</v>
      </c>
      <c r="BN117" s="44">
        <v>88.573546923945671</v>
      </c>
      <c r="BO117" s="44">
        <v>-123.20528457384347</v>
      </c>
      <c r="BP117" s="44">
        <v>22.897036280139858</v>
      </c>
      <c r="BQ117" s="44">
        <v>0</v>
      </c>
      <c r="BR117" s="44">
        <v>0</v>
      </c>
      <c r="BS117" s="44">
        <v>0</v>
      </c>
      <c r="BT117" s="44">
        <v>0</v>
      </c>
      <c r="BU117" s="44">
        <v>0</v>
      </c>
      <c r="BV117" s="44">
        <v>0</v>
      </c>
      <c r="BW117" s="44">
        <v>0</v>
      </c>
      <c r="BX117" s="44">
        <v>211.33406080947253</v>
      </c>
      <c r="BY117" s="44"/>
      <c r="BZ117" s="44">
        <v>0</v>
      </c>
      <c r="CA117" s="44">
        <v>0</v>
      </c>
      <c r="CB117" s="44">
        <v>-11.734701369757943</v>
      </c>
      <c r="CC117" s="44">
        <v>211.33406080947253</v>
      </c>
      <c r="CD117" s="260">
        <v>0.33320619754415509</v>
      </c>
      <c r="CE117" s="44">
        <v>135.17702965397373</v>
      </c>
      <c r="CF117" s="44">
        <v>1.6115707834595816</v>
      </c>
      <c r="CG117" s="44">
        <v>-2.0966193992131688</v>
      </c>
      <c r="CH117" s="44">
        <v>-0.48504861575358715</v>
      </c>
      <c r="CI117" s="44">
        <v>8.0578140039836002E-2</v>
      </c>
      <c r="CJ117" s="44">
        <v>-0.10483096996065844</v>
      </c>
      <c r="CK117" s="44">
        <v>-2.4252829920822436E-2</v>
      </c>
      <c r="CL117" s="44"/>
      <c r="CM117" s="44">
        <v>-17.7424</v>
      </c>
      <c r="CN117" s="44" t="s">
        <v>551</v>
      </c>
      <c r="CO117" s="44">
        <v>0</v>
      </c>
      <c r="CP117" s="44">
        <v>0</v>
      </c>
      <c r="CQ117" s="44">
        <v>-123.20528457384347</v>
      </c>
      <c r="CR117" s="44">
        <v>0</v>
      </c>
      <c r="CS117" s="44">
        <v>0</v>
      </c>
      <c r="CT117" s="44">
        <v>-123.20528457384347</v>
      </c>
      <c r="CU117" s="44">
        <v>0</v>
      </c>
      <c r="CV117" s="44">
        <v>9999</v>
      </c>
      <c r="CW117" s="260">
        <v>0</v>
      </c>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row>
    <row r="118" spans="1:131">
      <c r="A118" s="23" t="s">
        <v>833</v>
      </c>
      <c r="B118" s="23" t="s">
        <v>883</v>
      </c>
      <c r="C118" s="44">
        <v>15</v>
      </c>
      <c r="D118" s="44">
        <v>0</v>
      </c>
      <c r="E118" s="44">
        <v>-10.008533333333332</v>
      </c>
      <c r="F118" s="44">
        <v>0</v>
      </c>
      <c r="G118" s="44">
        <v>0</v>
      </c>
      <c r="H118" s="44">
        <v>0</v>
      </c>
      <c r="I118" s="44" t="s">
        <v>754</v>
      </c>
      <c r="J118" s="44"/>
      <c r="K118" s="44"/>
      <c r="L118" s="44">
        <v>0</v>
      </c>
      <c r="M118" s="44">
        <v>0</v>
      </c>
      <c r="N118" s="44">
        <v>0</v>
      </c>
      <c r="O118" s="44">
        <v>-10.108618647837897</v>
      </c>
      <c r="P118" s="44">
        <v>0</v>
      </c>
      <c r="Q118" s="44">
        <v>0</v>
      </c>
      <c r="R118" s="44">
        <v>0</v>
      </c>
      <c r="S118" s="44">
        <v>0</v>
      </c>
      <c r="T118" s="44">
        <v>0</v>
      </c>
      <c r="U118" s="44">
        <v>0</v>
      </c>
      <c r="V118" s="44" t="s">
        <v>748</v>
      </c>
      <c r="W118" s="44" t="s">
        <v>748</v>
      </c>
      <c r="X118" s="44" t="s">
        <v>748</v>
      </c>
      <c r="Y118" s="44" t="s">
        <v>748</v>
      </c>
      <c r="Z118" s="44">
        <v>0</v>
      </c>
      <c r="AA118" s="44">
        <v>0</v>
      </c>
      <c r="AB118" s="44">
        <v>0</v>
      </c>
      <c r="AC118" s="44">
        <v>0</v>
      </c>
      <c r="AD118" s="44">
        <v>0</v>
      </c>
      <c r="AE118" s="44">
        <v>0</v>
      </c>
      <c r="AF118" s="44">
        <v>0</v>
      </c>
      <c r="AG118" s="44">
        <v>0</v>
      </c>
      <c r="AH118" s="44">
        <v>0</v>
      </c>
      <c r="AI118" s="44">
        <v>0</v>
      </c>
      <c r="AJ118" s="44">
        <v>0</v>
      </c>
      <c r="AK118" s="44">
        <v>0</v>
      </c>
      <c r="AL118" s="44">
        <v>0</v>
      </c>
      <c r="AM118" s="44">
        <v>0</v>
      </c>
      <c r="AN118" s="44">
        <v>0</v>
      </c>
      <c r="AO118" s="44">
        <v>0</v>
      </c>
      <c r="AP118" s="44">
        <v>0</v>
      </c>
      <c r="AQ118" s="44">
        <v>0</v>
      </c>
      <c r="AR118" s="44">
        <v>0</v>
      </c>
      <c r="AS118" s="279">
        <v>9999</v>
      </c>
      <c r="AT118" s="44">
        <v>0</v>
      </c>
      <c r="AU118" s="44">
        <v>0</v>
      </c>
      <c r="AV118" s="44">
        <v>0</v>
      </c>
      <c r="AW118" s="44">
        <v>0</v>
      </c>
      <c r="AX118" s="44">
        <v>0</v>
      </c>
      <c r="AY118" s="44">
        <v>0</v>
      </c>
      <c r="AZ118" s="279">
        <v>9999</v>
      </c>
      <c r="BA118" s="44">
        <v>0</v>
      </c>
      <c r="BB118" s="44">
        <v>0</v>
      </c>
      <c r="BC118" s="44">
        <v>0</v>
      </c>
      <c r="BD118" s="44">
        <v>0</v>
      </c>
      <c r="BE118" s="44">
        <v>0</v>
      </c>
      <c r="BF118" s="44">
        <v>0</v>
      </c>
      <c r="BG118" s="44">
        <v>9999</v>
      </c>
      <c r="BH118" s="279">
        <v>9999</v>
      </c>
      <c r="BI118" s="44">
        <v>9999</v>
      </c>
      <c r="BJ118" s="44">
        <v>9999</v>
      </c>
      <c r="BK118" s="44">
        <v>9999</v>
      </c>
      <c r="BL118" s="44">
        <v>9999</v>
      </c>
      <c r="BM118" s="44">
        <v>9999</v>
      </c>
      <c r="BN118" s="44">
        <v>0</v>
      </c>
      <c r="BO118" s="44">
        <v>-68.866847074153767</v>
      </c>
      <c r="BP118" s="44">
        <v>0</v>
      </c>
      <c r="BQ118" s="44">
        <v>0</v>
      </c>
      <c r="BR118" s="44">
        <v>0</v>
      </c>
      <c r="BS118" s="44">
        <v>0</v>
      </c>
      <c r="BT118" s="44">
        <v>0</v>
      </c>
      <c r="BU118" s="44">
        <v>0</v>
      </c>
      <c r="BV118" s="44">
        <v>0</v>
      </c>
      <c r="BW118" s="44">
        <v>0</v>
      </c>
      <c r="BX118" s="44">
        <v>0</v>
      </c>
      <c r="BY118" s="44"/>
      <c r="BZ118" s="44">
        <v>0</v>
      </c>
      <c r="CA118" s="44">
        <v>0</v>
      </c>
      <c r="CB118" s="44">
        <v>-68.866847074153767</v>
      </c>
      <c r="CC118" s="44">
        <v>0</v>
      </c>
      <c r="CD118" s="260">
        <v>0</v>
      </c>
      <c r="CE118" s="44">
        <v>9999</v>
      </c>
      <c r="CF118" s="44">
        <v>0</v>
      </c>
      <c r="CG118" s="44">
        <v>-1.1827083817970334</v>
      </c>
      <c r="CH118" s="44">
        <v>-1.1827083817970334</v>
      </c>
      <c r="CI118" s="44">
        <v>0</v>
      </c>
      <c r="CJ118" s="44">
        <v>-5.9135419089851697E-2</v>
      </c>
      <c r="CK118" s="44">
        <v>-5.9135419089851697E-2</v>
      </c>
      <c r="CL118" s="44"/>
      <c r="CM118" s="44">
        <v>-10.008533333333332</v>
      </c>
      <c r="CN118" s="44" t="s">
        <v>552</v>
      </c>
      <c r="CO118" s="44">
        <v>0</v>
      </c>
      <c r="CP118" s="44">
        <v>0</v>
      </c>
      <c r="CQ118" s="44">
        <v>-68.866847074153767</v>
      </c>
      <c r="CR118" s="44">
        <v>0</v>
      </c>
      <c r="CS118" s="44">
        <v>0</v>
      </c>
      <c r="CT118" s="44">
        <v>-68.866847074153767</v>
      </c>
      <c r="CU118" s="44">
        <v>0</v>
      </c>
      <c r="CV118" s="44">
        <v>9999</v>
      </c>
      <c r="CW118" s="260">
        <v>0</v>
      </c>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row>
    <row r="119" spans="1:131">
      <c r="A119" s="23" t="s">
        <v>834</v>
      </c>
      <c r="B119" s="23" t="s">
        <v>884</v>
      </c>
      <c r="C119" s="44">
        <v>15</v>
      </c>
      <c r="D119" s="44">
        <v>0</v>
      </c>
      <c r="E119" s="44">
        <v>-17.7424</v>
      </c>
      <c r="F119" s="44">
        <v>0</v>
      </c>
      <c r="G119" s="44">
        <v>0</v>
      </c>
      <c r="H119" s="44">
        <v>0</v>
      </c>
      <c r="I119" s="44" t="s">
        <v>754</v>
      </c>
      <c r="J119" s="44"/>
      <c r="K119" s="44"/>
      <c r="L119" s="44">
        <v>0</v>
      </c>
      <c r="M119" s="44">
        <v>0</v>
      </c>
      <c r="N119" s="44">
        <v>0</v>
      </c>
      <c r="O119" s="44">
        <v>-17.919823966621728</v>
      </c>
      <c r="P119" s="44">
        <v>0</v>
      </c>
      <c r="Q119" s="44">
        <v>0</v>
      </c>
      <c r="R119" s="44">
        <v>0</v>
      </c>
      <c r="S119" s="44">
        <v>0</v>
      </c>
      <c r="T119" s="44">
        <v>0</v>
      </c>
      <c r="U119" s="44">
        <v>0</v>
      </c>
      <c r="V119" s="44" t="s">
        <v>748</v>
      </c>
      <c r="W119" s="44" t="s">
        <v>748</v>
      </c>
      <c r="X119" s="44" t="s">
        <v>748</v>
      </c>
      <c r="Y119" s="44" t="s">
        <v>748</v>
      </c>
      <c r="Z119" s="44">
        <v>0</v>
      </c>
      <c r="AA119" s="44">
        <v>0</v>
      </c>
      <c r="AB119" s="44">
        <v>0</v>
      </c>
      <c r="AC119" s="44">
        <v>0</v>
      </c>
      <c r="AD119" s="44">
        <v>0</v>
      </c>
      <c r="AE119" s="44">
        <v>0</v>
      </c>
      <c r="AF119" s="44">
        <v>0</v>
      </c>
      <c r="AG119" s="44">
        <v>0</v>
      </c>
      <c r="AH119" s="44">
        <v>0</v>
      </c>
      <c r="AI119" s="44">
        <v>0</v>
      </c>
      <c r="AJ119" s="44">
        <v>0</v>
      </c>
      <c r="AK119" s="44">
        <v>0</v>
      </c>
      <c r="AL119" s="44">
        <v>0</v>
      </c>
      <c r="AM119" s="44">
        <v>0</v>
      </c>
      <c r="AN119" s="44">
        <v>0</v>
      </c>
      <c r="AO119" s="44">
        <v>0</v>
      </c>
      <c r="AP119" s="44">
        <v>0</v>
      </c>
      <c r="AQ119" s="44">
        <v>0</v>
      </c>
      <c r="AR119" s="44">
        <v>0</v>
      </c>
      <c r="AS119" s="279">
        <v>9999</v>
      </c>
      <c r="AT119" s="44">
        <v>0</v>
      </c>
      <c r="AU119" s="44">
        <v>0</v>
      </c>
      <c r="AV119" s="44">
        <v>0</v>
      </c>
      <c r="AW119" s="44">
        <v>0</v>
      </c>
      <c r="AX119" s="44">
        <v>0</v>
      </c>
      <c r="AY119" s="44">
        <v>0</v>
      </c>
      <c r="AZ119" s="279">
        <v>9999</v>
      </c>
      <c r="BA119" s="44">
        <v>0</v>
      </c>
      <c r="BB119" s="44">
        <v>0</v>
      </c>
      <c r="BC119" s="44">
        <v>0</v>
      </c>
      <c r="BD119" s="44">
        <v>0</v>
      </c>
      <c r="BE119" s="44">
        <v>0</v>
      </c>
      <c r="BF119" s="44">
        <v>0</v>
      </c>
      <c r="BG119" s="44">
        <v>9999</v>
      </c>
      <c r="BH119" s="279">
        <v>9999</v>
      </c>
      <c r="BI119" s="44">
        <v>9999</v>
      </c>
      <c r="BJ119" s="44">
        <v>9999</v>
      </c>
      <c r="BK119" s="44">
        <v>9999</v>
      </c>
      <c r="BL119" s="44">
        <v>9999</v>
      </c>
      <c r="BM119" s="44">
        <v>9999</v>
      </c>
      <c r="BN119" s="44">
        <v>0</v>
      </c>
      <c r="BO119" s="44">
        <v>-122.08213799509083</v>
      </c>
      <c r="BP119" s="44">
        <v>0</v>
      </c>
      <c r="BQ119" s="44">
        <v>0</v>
      </c>
      <c r="BR119" s="44">
        <v>0</v>
      </c>
      <c r="BS119" s="44">
        <v>0</v>
      </c>
      <c r="BT119" s="44">
        <v>0</v>
      </c>
      <c r="BU119" s="44">
        <v>0</v>
      </c>
      <c r="BV119" s="44">
        <v>0</v>
      </c>
      <c r="BW119" s="44">
        <v>0</v>
      </c>
      <c r="BX119" s="44">
        <v>0</v>
      </c>
      <c r="BY119" s="44"/>
      <c r="BZ119" s="44">
        <v>0</v>
      </c>
      <c r="CA119" s="44">
        <v>0</v>
      </c>
      <c r="CB119" s="44">
        <v>-122.08213799509083</v>
      </c>
      <c r="CC119" s="44">
        <v>0</v>
      </c>
      <c r="CD119" s="260">
        <v>0</v>
      </c>
      <c r="CE119" s="44">
        <v>9999</v>
      </c>
      <c r="CF119" s="44">
        <v>0</v>
      </c>
      <c r="CG119" s="44">
        <v>-2.0966194040947452</v>
      </c>
      <c r="CH119" s="44">
        <v>-2.0966194040947452</v>
      </c>
      <c r="CI119" s="44">
        <v>0</v>
      </c>
      <c r="CJ119" s="44">
        <v>-0.10483097020473707</v>
      </c>
      <c r="CK119" s="44">
        <v>-0.10483097020473707</v>
      </c>
      <c r="CL119" s="44"/>
      <c r="CM119" s="44">
        <v>-17.7424</v>
      </c>
      <c r="CN119" s="44" t="s">
        <v>552</v>
      </c>
      <c r="CO119" s="44">
        <v>0</v>
      </c>
      <c r="CP119" s="44">
        <v>0</v>
      </c>
      <c r="CQ119" s="44">
        <v>-122.08213799509083</v>
      </c>
      <c r="CR119" s="44">
        <v>0</v>
      </c>
      <c r="CS119" s="44">
        <v>0</v>
      </c>
      <c r="CT119" s="44">
        <v>-122.08213799509083</v>
      </c>
      <c r="CU119" s="44">
        <v>0</v>
      </c>
      <c r="CV119" s="44">
        <v>9999</v>
      </c>
      <c r="CW119" s="260">
        <v>0</v>
      </c>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row>
    <row r="120" spans="1:131">
      <c r="A120" s="23" t="s">
        <v>835</v>
      </c>
      <c r="B120" s="23" t="s">
        <v>885</v>
      </c>
      <c r="C120" s="44">
        <v>15</v>
      </c>
      <c r="D120" s="44">
        <v>0</v>
      </c>
      <c r="E120" s="44">
        <v>-26.841066666666666</v>
      </c>
      <c r="F120" s="44">
        <v>0</v>
      </c>
      <c r="G120" s="44">
        <v>0</v>
      </c>
      <c r="H120" s="44">
        <v>0</v>
      </c>
      <c r="I120" s="44" t="s">
        <v>755</v>
      </c>
      <c r="J120" s="44"/>
      <c r="K120" s="44"/>
      <c r="L120" s="44">
        <v>0</v>
      </c>
      <c r="M120" s="44">
        <v>0</v>
      </c>
      <c r="N120" s="44">
        <v>0</v>
      </c>
      <c r="O120" s="44">
        <v>-27.109477156599652</v>
      </c>
      <c r="P120" s="44">
        <v>0</v>
      </c>
      <c r="Q120" s="44">
        <v>0</v>
      </c>
      <c r="R120" s="44">
        <v>0</v>
      </c>
      <c r="S120" s="44">
        <v>0</v>
      </c>
      <c r="T120" s="44">
        <v>0</v>
      </c>
      <c r="U120" s="44">
        <v>0</v>
      </c>
      <c r="V120" s="44" t="s">
        <v>748</v>
      </c>
      <c r="W120" s="44" t="s">
        <v>748</v>
      </c>
      <c r="X120" s="44" t="s">
        <v>748</v>
      </c>
      <c r="Y120" s="44" t="s">
        <v>748</v>
      </c>
      <c r="Z120" s="44">
        <v>0</v>
      </c>
      <c r="AA120" s="44">
        <v>0</v>
      </c>
      <c r="AB120" s="44">
        <v>0</v>
      </c>
      <c r="AC120" s="44">
        <v>0</v>
      </c>
      <c r="AD120" s="44">
        <v>0</v>
      </c>
      <c r="AE120" s="44">
        <v>0</v>
      </c>
      <c r="AF120" s="44">
        <v>0</v>
      </c>
      <c r="AG120" s="44">
        <v>0</v>
      </c>
      <c r="AH120" s="44">
        <v>0</v>
      </c>
      <c r="AI120" s="44">
        <v>0</v>
      </c>
      <c r="AJ120" s="44">
        <v>0</v>
      </c>
      <c r="AK120" s="44">
        <v>0</v>
      </c>
      <c r="AL120" s="44">
        <v>0</v>
      </c>
      <c r="AM120" s="44">
        <v>0</v>
      </c>
      <c r="AN120" s="44">
        <v>0</v>
      </c>
      <c r="AO120" s="44">
        <v>0</v>
      </c>
      <c r="AP120" s="44">
        <v>0</v>
      </c>
      <c r="AQ120" s="44">
        <v>0</v>
      </c>
      <c r="AR120" s="44">
        <v>0</v>
      </c>
      <c r="AS120" s="279">
        <v>9999</v>
      </c>
      <c r="AT120" s="44">
        <v>0</v>
      </c>
      <c r="AU120" s="44">
        <v>0</v>
      </c>
      <c r="AV120" s="44">
        <v>0</v>
      </c>
      <c r="AW120" s="44">
        <v>0</v>
      </c>
      <c r="AX120" s="44">
        <v>0</v>
      </c>
      <c r="AY120" s="44">
        <v>0</v>
      </c>
      <c r="AZ120" s="279">
        <v>9999</v>
      </c>
      <c r="BA120" s="44">
        <v>0</v>
      </c>
      <c r="BB120" s="44">
        <v>0</v>
      </c>
      <c r="BC120" s="44">
        <v>0</v>
      </c>
      <c r="BD120" s="44">
        <v>0</v>
      </c>
      <c r="BE120" s="44">
        <v>0</v>
      </c>
      <c r="BF120" s="44">
        <v>0</v>
      </c>
      <c r="BG120" s="44">
        <v>9999</v>
      </c>
      <c r="BH120" s="279">
        <v>9999</v>
      </c>
      <c r="BI120" s="44">
        <v>9999</v>
      </c>
      <c r="BJ120" s="44">
        <v>9999</v>
      </c>
      <c r="BK120" s="44">
        <v>9999</v>
      </c>
      <c r="BL120" s="44">
        <v>9999</v>
      </c>
      <c r="BM120" s="44">
        <v>9999</v>
      </c>
      <c r="BN120" s="44">
        <v>0</v>
      </c>
      <c r="BO120" s="44">
        <v>-184.43100647929165</v>
      </c>
      <c r="BP120" s="44">
        <v>0</v>
      </c>
      <c r="BQ120" s="44">
        <v>0</v>
      </c>
      <c r="BR120" s="44">
        <v>0</v>
      </c>
      <c r="BS120" s="44">
        <v>0</v>
      </c>
      <c r="BT120" s="44">
        <v>0</v>
      </c>
      <c r="BU120" s="44">
        <v>0</v>
      </c>
      <c r="BV120" s="44">
        <v>0</v>
      </c>
      <c r="BW120" s="44">
        <v>0</v>
      </c>
      <c r="BX120" s="44">
        <v>0</v>
      </c>
      <c r="BY120" s="44"/>
      <c r="BZ120" s="44">
        <v>0</v>
      </c>
      <c r="CA120" s="44">
        <v>0</v>
      </c>
      <c r="CB120" s="44">
        <v>-184.43100647929165</v>
      </c>
      <c r="CC120" s="44">
        <v>0</v>
      </c>
      <c r="CD120" s="260">
        <v>0</v>
      </c>
      <c r="CE120" s="44">
        <v>9999</v>
      </c>
      <c r="CF120" s="44">
        <v>0</v>
      </c>
      <c r="CG120" s="44">
        <v>-3.1718088273221654</v>
      </c>
      <c r="CH120" s="44">
        <v>-3.1718088273221654</v>
      </c>
      <c r="CI120" s="44">
        <v>0</v>
      </c>
      <c r="CJ120" s="44">
        <v>-0.15859044136610798</v>
      </c>
      <c r="CK120" s="44">
        <v>-0.15859044136610798</v>
      </c>
      <c r="CL120" s="44"/>
      <c r="CM120" s="44">
        <v>-26.841066666666666</v>
      </c>
      <c r="CN120" s="44" t="s">
        <v>553</v>
      </c>
      <c r="CO120" s="44">
        <v>0</v>
      </c>
      <c r="CP120" s="44">
        <v>0</v>
      </c>
      <c r="CQ120" s="44">
        <v>-184.43100647929165</v>
      </c>
      <c r="CR120" s="44">
        <v>0</v>
      </c>
      <c r="CS120" s="44">
        <v>0</v>
      </c>
      <c r="CT120" s="44">
        <v>-184.43100647929165</v>
      </c>
      <c r="CU120" s="44">
        <v>0</v>
      </c>
      <c r="CV120" s="44">
        <v>9999</v>
      </c>
      <c r="CW120" s="260">
        <v>0</v>
      </c>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row>
    <row r="121" spans="1:131">
      <c r="A121" s="23" t="s">
        <v>836</v>
      </c>
      <c r="B121" s="23" t="s">
        <v>886</v>
      </c>
      <c r="C121" s="44">
        <v>15</v>
      </c>
      <c r="D121" s="44">
        <v>0</v>
      </c>
      <c r="E121" s="44">
        <v>-18.197333333333333</v>
      </c>
      <c r="F121" s="44">
        <v>0</v>
      </c>
      <c r="G121" s="44">
        <v>0</v>
      </c>
      <c r="H121" s="44">
        <v>0</v>
      </c>
      <c r="I121" s="44" t="s">
        <v>756</v>
      </c>
      <c r="J121" s="44"/>
      <c r="K121" s="44"/>
      <c r="L121" s="44">
        <v>0</v>
      </c>
      <c r="M121" s="44">
        <v>0</v>
      </c>
      <c r="N121" s="44">
        <v>0</v>
      </c>
      <c r="O121" s="44">
        <v>-18.379306427027785</v>
      </c>
      <c r="P121" s="44">
        <v>0</v>
      </c>
      <c r="Q121" s="44">
        <v>0</v>
      </c>
      <c r="R121" s="44">
        <v>0</v>
      </c>
      <c r="S121" s="44">
        <v>0</v>
      </c>
      <c r="T121" s="44">
        <v>0</v>
      </c>
      <c r="U121" s="44">
        <v>0</v>
      </c>
      <c r="V121" s="44" t="s">
        <v>748</v>
      </c>
      <c r="W121" s="44" t="s">
        <v>748</v>
      </c>
      <c r="X121" s="44" t="s">
        <v>748</v>
      </c>
      <c r="Y121" s="44" t="s">
        <v>748</v>
      </c>
      <c r="Z121" s="44">
        <v>0</v>
      </c>
      <c r="AA121" s="44">
        <v>0</v>
      </c>
      <c r="AB121" s="44">
        <v>0</v>
      </c>
      <c r="AC121" s="44">
        <v>0</v>
      </c>
      <c r="AD121" s="44">
        <v>0</v>
      </c>
      <c r="AE121" s="44">
        <v>0</v>
      </c>
      <c r="AF121" s="44">
        <v>0</v>
      </c>
      <c r="AG121" s="44">
        <v>0</v>
      </c>
      <c r="AH121" s="44">
        <v>0</v>
      </c>
      <c r="AI121" s="44">
        <v>0</v>
      </c>
      <c r="AJ121" s="44">
        <v>0</v>
      </c>
      <c r="AK121" s="44">
        <v>0</v>
      </c>
      <c r="AL121" s="44">
        <v>0</v>
      </c>
      <c r="AM121" s="44">
        <v>0</v>
      </c>
      <c r="AN121" s="44">
        <v>0</v>
      </c>
      <c r="AO121" s="44">
        <v>0</v>
      </c>
      <c r="AP121" s="44">
        <v>0</v>
      </c>
      <c r="AQ121" s="44">
        <v>0</v>
      </c>
      <c r="AR121" s="44">
        <v>0</v>
      </c>
      <c r="AS121" s="279">
        <v>9999</v>
      </c>
      <c r="AT121" s="44">
        <v>0</v>
      </c>
      <c r="AU121" s="44">
        <v>0</v>
      </c>
      <c r="AV121" s="44">
        <v>0</v>
      </c>
      <c r="AW121" s="44">
        <v>0</v>
      </c>
      <c r="AX121" s="44">
        <v>0</v>
      </c>
      <c r="AY121" s="44">
        <v>0</v>
      </c>
      <c r="AZ121" s="279">
        <v>9999</v>
      </c>
      <c r="BA121" s="44">
        <v>0</v>
      </c>
      <c r="BB121" s="44">
        <v>0</v>
      </c>
      <c r="BC121" s="44">
        <v>0</v>
      </c>
      <c r="BD121" s="44">
        <v>0</v>
      </c>
      <c r="BE121" s="44">
        <v>0</v>
      </c>
      <c r="BF121" s="44">
        <v>0</v>
      </c>
      <c r="BG121" s="44">
        <v>9999</v>
      </c>
      <c r="BH121" s="279">
        <v>9999</v>
      </c>
      <c r="BI121" s="44">
        <v>9999</v>
      </c>
      <c r="BJ121" s="44">
        <v>9999</v>
      </c>
      <c r="BK121" s="44">
        <v>9999</v>
      </c>
      <c r="BL121" s="44">
        <v>9999</v>
      </c>
      <c r="BM121" s="44">
        <v>9999</v>
      </c>
      <c r="BN121" s="44">
        <v>0</v>
      </c>
      <c r="BO121" s="44">
        <v>-123.28663419234347</v>
      </c>
      <c r="BP121" s="44">
        <v>0</v>
      </c>
      <c r="BQ121" s="44">
        <v>0</v>
      </c>
      <c r="BR121" s="44">
        <v>0</v>
      </c>
      <c r="BS121" s="44">
        <v>0</v>
      </c>
      <c r="BT121" s="44">
        <v>0</v>
      </c>
      <c r="BU121" s="44">
        <v>0</v>
      </c>
      <c r="BV121" s="44">
        <v>0</v>
      </c>
      <c r="BW121" s="44">
        <v>0</v>
      </c>
      <c r="BX121" s="44">
        <v>0</v>
      </c>
      <c r="BY121" s="44"/>
      <c r="BZ121" s="44">
        <v>0</v>
      </c>
      <c r="CA121" s="44">
        <v>0</v>
      </c>
      <c r="CB121" s="44">
        <v>-123.28663419234347</v>
      </c>
      <c r="CC121" s="44">
        <v>0</v>
      </c>
      <c r="CD121" s="260">
        <v>0</v>
      </c>
      <c r="CE121" s="44">
        <v>9999</v>
      </c>
      <c r="CF121" s="44">
        <v>0</v>
      </c>
      <c r="CG121" s="44">
        <v>-2.1503788519622464</v>
      </c>
      <c r="CH121" s="44">
        <v>-2.1503788519622464</v>
      </c>
      <c r="CI121" s="44">
        <v>0</v>
      </c>
      <c r="CJ121" s="44">
        <v>-0.10751894259811252</v>
      </c>
      <c r="CK121" s="44">
        <v>-0.10751894259811252</v>
      </c>
      <c r="CL121" s="44"/>
      <c r="CM121" s="44">
        <v>-18.197333333333333</v>
      </c>
      <c r="CN121" s="44" t="s">
        <v>554</v>
      </c>
      <c r="CO121" s="44">
        <v>0</v>
      </c>
      <c r="CP121" s="44">
        <v>0</v>
      </c>
      <c r="CQ121" s="44">
        <v>-123.28663419234347</v>
      </c>
      <c r="CR121" s="44">
        <v>0</v>
      </c>
      <c r="CS121" s="44">
        <v>0</v>
      </c>
      <c r="CT121" s="44">
        <v>-123.28663419234347</v>
      </c>
      <c r="CU121" s="44">
        <v>0</v>
      </c>
      <c r="CV121" s="44">
        <v>9999</v>
      </c>
      <c r="CW121" s="260">
        <v>0</v>
      </c>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row>
    <row r="122" spans="1:131">
      <c r="A122" s="23" t="s">
        <v>837</v>
      </c>
      <c r="B122" s="23" t="s">
        <v>887</v>
      </c>
      <c r="C122" s="44">
        <v>15</v>
      </c>
      <c r="D122" s="44">
        <v>0</v>
      </c>
      <c r="E122" s="44">
        <v>-32.755199999999995</v>
      </c>
      <c r="F122" s="44">
        <v>0</v>
      </c>
      <c r="G122" s="44">
        <v>0</v>
      </c>
      <c r="H122" s="44">
        <v>0</v>
      </c>
      <c r="I122" s="44" t="s">
        <v>757</v>
      </c>
      <c r="J122" s="44"/>
      <c r="K122" s="44"/>
      <c r="L122" s="44">
        <v>0</v>
      </c>
      <c r="M122" s="44">
        <v>0</v>
      </c>
      <c r="N122" s="44">
        <v>0</v>
      </c>
      <c r="O122" s="44">
        <v>-33.082751999999992</v>
      </c>
      <c r="P122" s="44">
        <v>0</v>
      </c>
      <c r="Q122" s="44">
        <v>0</v>
      </c>
      <c r="R122" s="44">
        <v>0</v>
      </c>
      <c r="S122" s="44">
        <v>0</v>
      </c>
      <c r="T122" s="44">
        <v>0</v>
      </c>
      <c r="U122" s="44">
        <v>0</v>
      </c>
      <c r="V122" s="44" t="s">
        <v>748</v>
      </c>
      <c r="W122" s="44" t="s">
        <v>748</v>
      </c>
      <c r="X122" s="44" t="s">
        <v>748</v>
      </c>
      <c r="Y122" s="44" t="s">
        <v>748</v>
      </c>
      <c r="Z122" s="44">
        <v>0</v>
      </c>
      <c r="AA122" s="44">
        <v>0</v>
      </c>
      <c r="AB122" s="44">
        <v>0</v>
      </c>
      <c r="AC122" s="44">
        <v>0</v>
      </c>
      <c r="AD122" s="44">
        <v>0</v>
      </c>
      <c r="AE122" s="44">
        <v>0</v>
      </c>
      <c r="AF122" s="44">
        <v>0</v>
      </c>
      <c r="AG122" s="44">
        <v>0</v>
      </c>
      <c r="AH122" s="44">
        <v>0</v>
      </c>
      <c r="AI122" s="44">
        <v>0</v>
      </c>
      <c r="AJ122" s="44">
        <v>0</v>
      </c>
      <c r="AK122" s="44">
        <v>0</v>
      </c>
      <c r="AL122" s="44">
        <v>0</v>
      </c>
      <c r="AM122" s="44">
        <v>0</v>
      </c>
      <c r="AN122" s="44">
        <v>0</v>
      </c>
      <c r="AO122" s="44">
        <v>0</v>
      </c>
      <c r="AP122" s="44">
        <v>0</v>
      </c>
      <c r="AQ122" s="44">
        <v>0</v>
      </c>
      <c r="AR122" s="44">
        <v>0</v>
      </c>
      <c r="AS122" s="279">
        <v>9999</v>
      </c>
      <c r="AT122" s="44">
        <v>0</v>
      </c>
      <c r="AU122" s="44">
        <v>0</v>
      </c>
      <c r="AV122" s="44">
        <v>0</v>
      </c>
      <c r="AW122" s="44">
        <v>0</v>
      </c>
      <c r="AX122" s="44">
        <v>0</v>
      </c>
      <c r="AY122" s="44">
        <v>0</v>
      </c>
      <c r="AZ122" s="279">
        <v>9999</v>
      </c>
      <c r="BA122" s="44">
        <v>0</v>
      </c>
      <c r="BB122" s="44">
        <v>0</v>
      </c>
      <c r="BC122" s="44">
        <v>0</v>
      </c>
      <c r="BD122" s="44">
        <v>0</v>
      </c>
      <c r="BE122" s="44">
        <v>0</v>
      </c>
      <c r="BF122" s="44">
        <v>0</v>
      </c>
      <c r="BG122" s="44">
        <v>9999</v>
      </c>
      <c r="BH122" s="279">
        <v>9999</v>
      </c>
      <c r="BI122" s="44">
        <v>9999</v>
      </c>
      <c r="BJ122" s="44">
        <v>9999</v>
      </c>
      <c r="BK122" s="44">
        <v>9999</v>
      </c>
      <c r="BL122" s="44">
        <v>9999</v>
      </c>
      <c r="BM122" s="44">
        <v>9999</v>
      </c>
      <c r="BN122" s="44">
        <v>0</v>
      </c>
      <c r="BO122" s="44">
        <v>-214.20361597796301</v>
      </c>
      <c r="BP122" s="44">
        <v>0</v>
      </c>
      <c r="BQ122" s="44">
        <v>0</v>
      </c>
      <c r="BR122" s="44">
        <v>0</v>
      </c>
      <c r="BS122" s="44">
        <v>0</v>
      </c>
      <c r="BT122" s="44">
        <v>0</v>
      </c>
      <c r="BU122" s="44">
        <v>0</v>
      </c>
      <c r="BV122" s="44">
        <v>0</v>
      </c>
      <c r="BW122" s="44">
        <v>0</v>
      </c>
      <c r="BX122" s="44">
        <v>0</v>
      </c>
      <c r="BY122" s="44"/>
      <c r="BZ122" s="44">
        <v>0</v>
      </c>
      <c r="CA122" s="44">
        <v>0</v>
      </c>
      <c r="CB122" s="44">
        <v>-214.20361597796301</v>
      </c>
      <c r="CC122" s="44">
        <v>0</v>
      </c>
      <c r="CD122" s="260">
        <v>0</v>
      </c>
      <c r="CE122" s="44">
        <v>9999</v>
      </c>
      <c r="CF122" s="44">
        <v>0</v>
      </c>
      <c r="CG122" s="44">
        <v>-3.8706819839999973</v>
      </c>
      <c r="CH122" s="44">
        <v>-3.8706819839999973</v>
      </c>
      <c r="CI122" s="44">
        <v>0</v>
      </c>
      <c r="CJ122" s="44">
        <v>-0.1935340992</v>
      </c>
      <c r="CK122" s="44">
        <v>-0.1935340992</v>
      </c>
      <c r="CL122" s="44"/>
      <c r="CM122" s="44">
        <v>-32.755199999999995</v>
      </c>
      <c r="CN122" s="44" t="s">
        <v>555</v>
      </c>
      <c r="CO122" s="44">
        <v>0</v>
      </c>
      <c r="CP122" s="44">
        <v>0</v>
      </c>
      <c r="CQ122" s="44">
        <v>-214.20361597796301</v>
      </c>
      <c r="CR122" s="44">
        <v>0</v>
      </c>
      <c r="CS122" s="44">
        <v>0</v>
      </c>
      <c r="CT122" s="44">
        <v>-214.20361597796301</v>
      </c>
      <c r="CU122" s="44">
        <v>0</v>
      </c>
      <c r="CV122" s="44">
        <v>9999</v>
      </c>
      <c r="CW122" s="260">
        <v>0</v>
      </c>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row>
    <row r="123" spans="1:131">
      <c r="A123" s="23" t="s">
        <v>838</v>
      </c>
      <c r="B123" s="23" t="s">
        <v>888</v>
      </c>
      <c r="C123" s="44">
        <v>15</v>
      </c>
      <c r="D123" s="44">
        <v>0</v>
      </c>
      <c r="E123" s="44">
        <v>-18.197333333333333</v>
      </c>
      <c r="F123" s="44">
        <v>0</v>
      </c>
      <c r="G123" s="44">
        <v>0</v>
      </c>
      <c r="H123" s="44">
        <v>0</v>
      </c>
      <c r="I123" s="44" t="s">
        <v>757</v>
      </c>
      <c r="J123" s="44"/>
      <c r="K123" s="44"/>
      <c r="L123" s="44">
        <v>0</v>
      </c>
      <c r="M123" s="44">
        <v>0</v>
      </c>
      <c r="N123" s="44">
        <v>0</v>
      </c>
      <c r="O123" s="44">
        <v>-18.379306666666665</v>
      </c>
      <c r="P123" s="44">
        <v>0</v>
      </c>
      <c r="Q123" s="44">
        <v>0</v>
      </c>
      <c r="R123" s="44">
        <v>0</v>
      </c>
      <c r="S123" s="44">
        <v>0</v>
      </c>
      <c r="T123" s="44">
        <v>0</v>
      </c>
      <c r="U123" s="44">
        <v>0</v>
      </c>
      <c r="V123" s="44" t="s">
        <v>748</v>
      </c>
      <c r="W123" s="44" t="s">
        <v>748</v>
      </c>
      <c r="X123" s="44" t="s">
        <v>748</v>
      </c>
      <c r="Y123" s="44" t="s">
        <v>748</v>
      </c>
      <c r="Z123" s="44">
        <v>0</v>
      </c>
      <c r="AA123" s="44">
        <v>0</v>
      </c>
      <c r="AB123" s="44">
        <v>0</v>
      </c>
      <c r="AC123" s="44">
        <v>0</v>
      </c>
      <c r="AD123" s="44">
        <v>0</v>
      </c>
      <c r="AE123" s="44">
        <v>0</v>
      </c>
      <c r="AF123" s="44">
        <v>0</v>
      </c>
      <c r="AG123" s="44">
        <v>0</v>
      </c>
      <c r="AH123" s="44">
        <v>0</v>
      </c>
      <c r="AI123" s="44">
        <v>0</v>
      </c>
      <c r="AJ123" s="44">
        <v>0</v>
      </c>
      <c r="AK123" s="44">
        <v>0</v>
      </c>
      <c r="AL123" s="44">
        <v>0</v>
      </c>
      <c r="AM123" s="44">
        <v>0</v>
      </c>
      <c r="AN123" s="44">
        <v>0</v>
      </c>
      <c r="AO123" s="44">
        <v>0</v>
      </c>
      <c r="AP123" s="44">
        <v>0</v>
      </c>
      <c r="AQ123" s="44">
        <v>0</v>
      </c>
      <c r="AR123" s="44">
        <v>0</v>
      </c>
      <c r="AS123" s="279">
        <v>9999</v>
      </c>
      <c r="AT123" s="44">
        <v>0</v>
      </c>
      <c r="AU123" s="44">
        <v>0</v>
      </c>
      <c r="AV123" s="44">
        <v>0</v>
      </c>
      <c r="AW123" s="44">
        <v>0</v>
      </c>
      <c r="AX123" s="44">
        <v>0</v>
      </c>
      <c r="AY123" s="44">
        <v>0</v>
      </c>
      <c r="AZ123" s="279">
        <v>9999</v>
      </c>
      <c r="BA123" s="44">
        <v>0</v>
      </c>
      <c r="BB123" s="44">
        <v>0</v>
      </c>
      <c r="BC123" s="44">
        <v>0</v>
      </c>
      <c r="BD123" s="44">
        <v>0</v>
      </c>
      <c r="BE123" s="44">
        <v>0</v>
      </c>
      <c r="BF123" s="44">
        <v>0</v>
      </c>
      <c r="BG123" s="44">
        <v>9999</v>
      </c>
      <c r="BH123" s="279">
        <v>9999</v>
      </c>
      <c r="BI123" s="44">
        <v>9999</v>
      </c>
      <c r="BJ123" s="44">
        <v>9999</v>
      </c>
      <c r="BK123" s="44">
        <v>9999</v>
      </c>
      <c r="BL123" s="44">
        <v>9999</v>
      </c>
      <c r="BM123" s="44">
        <v>9999</v>
      </c>
      <c r="BN123" s="44">
        <v>0</v>
      </c>
      <c r="BO123" s="44">
        <v>-119.0020088766462</v>
      </c>
      <c r="BP123" s="44">
        <v>0</v>
      </c>
      <c r="BQ123" s="44">
        <v>0</v>
      </c>
      <c r="BR123" s="44">
        <v>0</v>
      </c>
      <c r="BS123" s="44">
        <v>0</v>
      </c>
      <c r="BT123" s="44">
        <v>0</v>
      </c>
      <c r="BU123" s="44">
        <v>0</v>
      </c>
      <c r="BV123" s="44">
        <v>0</v>
      </c>
      <c r="BW123" s="44">
        <v>0</v>
      </c>
      <c r="BX123" s="44">
        <v>0</v>
      </c>
      <c r="BY123" s="44"/>
      <c r="BZ123" s="44">
        <v>0</v>
      </c>
      <c r="CA123" s="44">
        <v>0</v>
      </c>
      <c r="CB123" s="44">
        <v>-119.0020088766462</v>
      </c>
      <c r="CC123" s="44">
        <v>0</v>
      </c>
      <c r="CD123" s="260">
        <v>0</v>
      </c>
      <c r="CE123" s="44">
        <v>9999</v>
      </c>
      <c r="CF123" s="44">
        <v>0</v>
      </c>
      <c r="CG123" s="44">
        <v>-2.1503788799999999</v>
      </c>
      <c r="CH123" s="44">
        <v>-2.1503788799999999</v>
      </c>
      <c r="CI123" s="44">
        <v>0</v>
      </c>
      <c r="CJ123" s="44">
        <v>-0.10751894399999999</v>
      </c>
      <c r="CK123" s="44">
        <v>-0.10751894399999999</v>
      </c>
      <c r="CL123" s="44"/>
      <c r="CM123" s="44">
        <v>-18.197333333333333</v>
      </c>
      <c r="CN123" s="44" t="s">
        <v>555</v>
      </c>
      <c r="CO123" s="44">
        <v>0</v>
      </c>
      <c r="CP123" s="44">
        <v>0</v>
      </c>
      <c r="CQ123" s="44">
        <v>-119.0020088766462</v>
      </c>
      <c r="CR123" s="44">
        <v>0</v>
      </c>
      <c r="CS123" s="44">
        <v>0</v>
      </c>
      <c r="CT123" s="44">
        <v>-119.0020088766462</v>
      </c>
      <c r="CU123" s="44">
        <v>0</v>
      </c>
      <c r="CV123" s="44">
        <v>9999</v>
      </c>
      <c r="CW123" s="260">
        <v>0</v>
      </c>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row>
    <row r="124" spans="1:131">
      <c r="A124" s="23" t="s">
        <v>839</v>
      </c>
      <c r="B124" s="23" t="s">
        <v>889</v>
      </c>
      <c r="C124" s="44">
        <v>15</v>
      </c>
      <c r="D124" s="44">
        <v>0</v>
      </c>
      <c r="E124" s="44">
        <v>-8.1887999999999987</v>
      </c>
      <c r="F124" s="44">
        <v>0</v>
      </c>
      <c r="G124" s="44">
        <v>0</v>
      </c>
      <c r="H124" s="44">
        <v>0</v>
      </c>
      <c r="I124" s="44" t="s">
        <v>758</v>
      </c>
      <c r="J124" s="44"/>
      <c r="K124" s="44"/>
      <c r="L124" s="44">
        <v>0</v>
      </c>
      <c r="M124" s="44">
        <v>0</v>
      </c>
      <c r="N124" s="44">
        <v>0</v>
      </c>
      <c r="O124" s="44">
        <v>-8.270688046216069</v>
      </c>
      <c r="P124" s="44">
        <v>0</v>
      </c>
      <c r="Q124" s="44">
        <v>0</v>
      </c>
      <c r="R124" s="44">
        <v>0</v>
      </c>
      <c r="S124" s="44">
        <v>0</v>
      </c>
      <c r="T124" s="44">
        <v>0</v>
      </c>
      <c r="U124" s="44">
        <v>0</v>
      </c>
      <c r="V124" s="44" t="s">
        <v>748</v>
      </c>
      <c r="W124" s="44" t="s">
        <v>748</v>
      </c>
      <c r="X124" s="44" t="s">
        <v>748</v>
      </c>
      <c r="Y124" s="44" t="s">
        <v>748</v>
      </c>
      <c r="Z124" s="44">
        <v>0</v>
      </c>
      <c r="AA124" s="44">
        <v>0</v>
      </c>
      <c r="AB124" s="44">
        <v>0</v>
      </c>
      <c r="AC124" s="44">
        <v>0</v>
      </c>
      <c r="AD124" s="44">
        <v>0</v>
      </c>
      <c r="AE124" s="44">
        <v>0</v>
      </c>
      <c r="AF124" s="44">
        <v>0</v>
      </c>
      <c r="AG124" s="44">
        <v>0</v>
      </c>
      <c r="AH124" s="44">
        <v>0</v>
      </c>
      <c r="AI124" s="44">
        <v>0</v>
      </c>
      <c r="AJ124" s="44">
        <v>0</v>
      </c>
      <c r="AK124" s="44">
        <v>0</v>
      </c>
      <c r="AL124" s="44">
        <v>0</v>
      </c>
      <c r="AM124" s="44">
        <v>0</v>
      </c>
      <c r="AN124" s="44">
        <v>0</v>
      </c>
      <c r="AO124" s="44">
        <v>0</v>
      </c>
      <c r="AP124" s="44">
        <v>0</v>
      </c>
      <c r="AQ124" s="44">
        <v>0</v>
      </c>
      <c r="AR124" s="44">
        <v>0</v>
      </c>
      <c r="AS124" s="279">
        <v>9999</v>
      </c>
      <c r="AT124" s="44">
        <v>0</v>
      </c>
      <c r="AU124" s="44">
        <v>0</v>
      </c>
      <c r="AV124" s="44">
        <v>0</v>
      </c>
      <c r="AW124" s="44">
        <v>0</v>
      </c>
      <c r="AX124" s="44">
        <v>0</v>
      </c>
      <c r="AY124" s="44">
        <v>0</v>
      </c>
      <c r="AZ124" s="279">
        <v>9999</v>
      </c>
      <c r="BA124" s="44">
        <v>0</v>
      </c>
      <c r="BB124" s="44">
        <v>0</v>
      </c>
      <c r="BC124" s="44">
        <v>0</v>
      </c>
      <c r="BD124" s="44">
        <v>0</v>
      </c>
      <c r="BE124" s="44">
        <v>0</v>
      </c>
      <c r="BF124" s="44">
        <v>0</v>
      </c>
      <c r="BG124" s="44">
        <v>9999</v>
      </c>
      <c r="BH124" s="279">
        <v>9999</v>
      </c>
      <c r="BI124" s="44">
        <v>9999</v>
      </c>
      <c r="BJ124" s="44">
        <v>9999</v>
      </c>
      <c r="BK124" s="44">
        <v>9999</v>
      </c>
      <c r="BL124" s="44">
        <v>9999</v>
      </c>
      <c r="BM124" s="44">
        <v>9999</v>
      </c>
      <c r="BN124" s="44">
        <v>0</v>
      </c>
      <c r="BO124" s="44">
        <v>-55.686594528194938</v>
      </c>
      <c r="BP124" s="44">
        <v>0</v>
      </c>
      <c r="BQ124" s="44">
        <v>0</v>
      </c>
      <c r="BR124" s="44">
        <v>0</v>
      </c>
      <c r="BS124" s="44">
        <v>0</v>
      </c>
      <c r="BT124" s="44">
        <v>0</v>
      </c>
      <c r="BU124" s="44">
        <v>0</v>
      </c>
      <c r="BV124" s="44">
        <v>0</v>
      </c>
      <c r="BW124" s="44">
        <v>0</v>
      </c>
      <c r="BX124" s="44">
        <v>0</v>
      </c>
      <c r="BY124" s="44"/>
      <c r="BZ124" s="44">
        <v>0</v>
      </c>
      <c r="CA124" s="44">
        <v>0</v>
      </c>
      <c r="CB124" s="44">
        <v>-55.686594528194938</v>
      </c>
      <c r="CC124" s="44">
        <v>0</v>
      </c>
      <c r="CD124" s="260">
        <v>0</v>
      </c>
      <c r="CE124" s="44">
        <v>9999</v>
      </c>
      <c r="CF124" s="44">
        <v>0</v>
      </c>
      <c r="CG124" s="44">
        <v>-0.96767050140727873</v>
      </c>
      <c r="CH124" s="44">
        <v>-0.96767050140727873</v>
      </c>
      <c r="CI124" s="44">
        <v>0</v>
      </c>
      <c r="CJ124" s="44">
        <v>-4.8383525070364003E-2</v>
      </c>
      <c r="CK124" s="44">
        <v>-4.8383525070364003E-2</v>
      </c>
      <c r="CL124" s="44"/>
      <c r="CM124" s="44">
        <v>-8.1887999999999987</v>
      </c>
      <c r="CN124" s="44" t="s">
        <v>556</v>
      </c>
      <c r="CO124" s="44">
        <v>0</v>
      </c>
      <c r="CP124" s="44">
        <v>0</v>
      </c>
      <c r="CQ124" s="44">
        <v>-55.686594528194938</v>
      </c>
      <c r="CR124" s="44">
        <v>0</v>
      </c>
      <c r="CS124" s="44">
        <v>0</v>
      </c>
      <c r="CT124" s="44">
        <v>-55.686594528194938</v>
      </c>
      <c r="CU124" s="44">
        <v>0</v>
      </c>
      <c r="CV124" s="44">
        <v>9999</v>
      </c>
      <c r="CW124" s="260">
        <v>0</v>
      </c>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row>
    <row r="125" spans="1:131">
      <c r="A125" s="23" t="s">
        <v>803</v>
      </c>
      <c r="B125" s="23" t="s">
        <v>890</v>
      </c>
      <c r="C125" s="44">
        <v>15</v>
      </c>
      <c r="D125" s="44">
        <v>399.7206323717466</v>
      </c>
      <c r="E125" s="44">
        <v>-8.1887999999999987</v>
      </c>
      <c r="F125" s="44">
        <v>341.07502876871905</v>
      </c>
      <c r="G125" s="44">
        <v>0</v>
      </c>
      <c r="H125" s="44">
        <v>0</v>
      </c>
      <c r="I125" s="44" t="s">
        <v>758</v>
      </c>
      <c r="J125" s="44"/>
      <c r="K125" s="44"/>
      <c r="L125" s="44">
        <v>429.58848994733006</v>
      </c>
      <c r="M125" s="44">
        <v>6.837274886709771E-2</v>
      </c>
      <c r="N125" s="44">
        <v>6.787926502709514E-2</v>
      </c>
      <c r="O125" s="44">
        <v>-8.270688046216069</v>
      </c>
      <c r="P125" s="44">
        <v>0</v>
      </c>
      <c r="Q125" s="44">
        <v>0</v>
      </c>
      <c r="R125" s="44">
        <v>68.014916987995278</v>
      </c>
      <c r="S125" s="44">
        <v>157.17212814878064</v>
      </c>
      <c r="T125" s="44">
        <v>0</v>
      </c>
      <c r="U125" s="44">
        <v>228.21998793514982</v>
      </c>
      <c r="V125" s="44" t="s">
        <v>748</v>
      </c>
      <c r="W125" s="44" t="s">
        <v>748</v>
      </c>
      <c r="X125" s="44" t="s">
        <v>748</v>
      </c>
      <c r="Y125" s="44" t="s">
        <v>748</v>
      </c>
      <c r="Z125" s="44">
        <v>0</v>
      </c>
      <c r="AA125" s="44">
        <v>0</v>
      </c>
      <c r="AB125" s="44">
        <v>0</v>
      </c>
      <c r="AC125" s="44">
        <v>0</v>
      </c>
      <c r="AD125" s="44">
        <v>0</v>
      </c>
      <c r="AE125" s="44">
        <v>0</v>
      </c>
      <c r="AF125" s="44">
        <v>0</v>
      </c>
      <c r="AG125" s="44">
        <v>0</v>
      </c>
      <c r="AH125" s="44">
        <v>68.014916987995278</v>
      </c>
      <c r="AI125" s="44">
        <v>157.17212814878064</v>
      </c>
      <c r="AJ125" s="44">
        <v>0</v>
      </c>
      <c r="AK125" s="44">
        <v>228.21998793514982</v>
      </c>
      <c r="AL125" s="44">
        <v>453.40703307192575</v>
      </c>
      <c r="AM125" s="44">
        <v>223.64939743628364</v>
      </c>
      <c r="AN125" s="44">
        <v>24.159407225365818</v>
      </c>
      <c r="AO125" s="44">
        <v>0</v>
      </c>
      <c r="AP125" s="44">
        <v>0</v>
      </c>
      <c r="AQ125" s="44">
        <v>247.80880466164945</v>
      </c>
      <c r="AR125" s="44">
        <v>68.014916987995278</v>
      </c>
      <c r="AS125" s="279">
        <v>3.6434478734332356</v>
      </c>
      <c r="AT125" s="44">
        <v>223.64939743628364</v>
      </c>
      <c r="AU125" s="44">
        <v>28.597542277018015</v>
      </c>
      <c r="AV125" s="44">
        <v>0</v>
      </c>
      <c r="AW125" s="44">
        <v>0</v>
      </c>
      <c r="AX125" s="44">
        <v>252.24693971330166</v>
      </c>
      <c r="AY125" s="44">
        <v>157.17212814878064</v>
      </c>
      <c r="AZ125" s="279">
        <v>1.6049088517432448</v>
      </c>
      <c r="BA125" s="44">
        <v>223.64939743628364</v>
      </c>
      <c r="BB125" s="44">
        <v>52.756949502383833</v>
      </c>
      <c r="BC125" s="44">
        <v>0</v>
      </c>
      <c r="BD125" s="44">
        <v>0</v>
      </c>
      <c r="BE125" s="44">
        <v>276.40634693866747</v>
      </c>
      <c r="BF125" s="44">
        <v>225.18704513677591</v>
      </c>
      <c r="BG125" s="44">
        <v>29.534562827013865</v>
      </c>
      <c r="BH125" s="279">
        <v>1.2274522576144715</v>
      </c>
      <c r="BI125" s="44">
        <v>11.64988531477341</v>
      </c>
      <c r="BJ125" s="44">
        <v>26.921113024887536</v>
      </c>
      <c r="BK125" s="44">
        <v>0</v>
      </c>
      <c r="BL125" s="44">
        <v>39.090493728790953</v>
      </c>
      <c r="BM125" s="44">
        <v>77.661492068451906</v>
      </c>
      <c r="BN125" s="44">
        <v>223.64939743628364</v>
      </c>
      <c r="BO125" s="44">
        <v>-55.686594528194938</v>
      </c>
      <c r="BP125" s="44">
        <v>52.756949502383833</v>
      </c>
      <c r="BQ125" s="44">
        <v>0</v>
      </c>
      <c r="BR125" s="44">
        <v>0</v>
      </c>
      <c r="BS125" s="44">
        <v>0</v>
      </c>
      <c r="BT125" s="44">
        <v>0</v>
      </c>
      <c r="BU125" s="44">
        <v>0</v>
      </c>
      <c r="BV125" s="44">
        <v>0</v>
      </c>
      <c r="BW125" s="44">
        <v>0</v>
      </c>
      <c r="BX125" s="44">
        <v>453.40703307192575</v>
      </c>
      <c r="BY125" s="44"/>
      <c r="BZ125" s="44">
        <v>0</v>
      </c>
      <c r="CA125" s="44">
        <v>0</v>
      </c>
      <c r="CB125" s="44">
        <v>220.71975241047252</v>
      </c>
      <c r="CC125" s="44">
        <v>453.40703307192575</v>
      </c>
      <c r="CD125" s="260">
        <v>0.54293813937851365</v>
      </c>
      <c r="CE125" s="44">
        <v>78.163294174153506</v>
      </c>
      <c r="CF125" s="44">
        <v>4.0811269094774438</v>
      </c>
      <c r="CG125" s="44">
        <v>-0.96767050140727873</v>
      </c>
      <c r="CH125" s="44">
        <v>3.113456408070165</v>
      </c>
      <c r="CI125" s="44">
        <v>0.20405453272498172</v>
      </c>
      <c r="CJ125" s="44">
        <v>-4.8383525070364003E-2</v>
      </c>
      <c r="CK125" s="44">
        <v>0.15567100765461772</v>
      </c>
      <c r="CL125" s="44"/>
      <c r="CM125" s="44">
        <v>-8.1887999999999987</v>
      </c>
      <c r="CN125" s="44" t="s">
        <v>556</v>
      </c>
      <c r="CO125" s="44">
        <v>0</v>
      </c>
      <c r="CP125" s="44">
        <v>0</v>
      </c>
      <c r="CQ125" s="44">
        <v>-55.686594528194938</v>
      </c>
      <c r="CR125" s="44">
        <v>0</v>
      </c>
      <c r="CS125" s="44">
        <v>0</v>
      </c>
      <c r="CT125" s="44">
        <v>-55.686594528194938</v>
      </c>
      <c r="CU125" s="44">
        <v>0</v>
      </c>
      <c r="CV125" s="44">
        <v>9999</v>
      </c>
      <c r="CW125" s="260">
        <v>0</v>
      </c>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row>
    <row r="126" spans="1:131">
      <c r="A126" s="23" t="s">
        <v>807</v>
      </c>
      <c r="B126" s="23" t="s">
        <v>891</v>
      </c>
      <c r="C126" s="44">
        <v>15</v>
      </c>
      <c r="D126" s="44">
        <v>605.06626081058732</v>
      </c>
      <c r="E126" s="44">
        <v>-8.1887999999999987</v>
      </c>
      <c r="F126" s="44">
        <v>562.77379746838631</v>
      </c>
      <c r="G126" s="44">
        <v>0</v>
      </c>
      <c r="H126" s="44">
        <v>0</v>
      </c>
      <c r="I126" s="44" t="s">
        <v>747</v>
      </c>
      <c r="J126" s="44"/>
      <c r="K126" s="44"/>
      <c r="L126" s="44">
        <v>650.2033065530884</v>
      </c>
      <c r="M126" s="44">
        <v>0.10988863353135776</v>
      </c>
      <c r="N126" s="44">
        <v>0.10909550665338043</v>
      </c>
      <c r="O126" s="44">
        <v>-8.270688061621426</v>
      </c>
      <c r="P126" s="44">
        <v>0</v>
      </c>
      <c r="Q126" s="44">
        <v>0</v>
      </c>
      <c r="R126" s="44">
        <v>112.22461303019217</v>
      </c>
      <c r="S126" s="44">
        <v>259.33401144548799</v>
      </c>
      <c r="T126" s="44">
        <v>0</v>
      </c>
      <c r="U126" s="44">
        <v>376.56298009299712</v>
      </c>
      <c r="V126" s="44" t="s">
        <v>748</v>
      </c>
      <c r="W126" s="44" t="s">
        <v>748</v>
      </c>
      <c r="X126" s="44" t="s">
        <v>748</v>
      </c>
      <c r="Y126" s="44" t="s">
        <v>748</v>
      </c>
      <c r="Z126" s="44">
        <v>0</v>
      </c>
      <c r="AA126" s="44">
        <v>0</v>
      </c>
      <c r="AB126" s="44">
        <v>0</v>
      </c>
      <c r="AC126" s="44">
        <v>0</v>
      </c>
      <c r="AD126" s="44">
        <v>0</v>
      </c>
      <c r="AE126" s="44">
        <v>0</v>
      </c>
      <c r="AF126" s="44">
        <v>0</v>
      </c>
      <c r="AG126" s="44">
        <v>0</v>
      </c>
      <c r="AH126" s="44">
        <v>112.22461303019217</v>
      </c>
      <c r="AI126" s="44">
        <v>259.33401144548799</v>
      </c>
      <c r="AJ126" s="44">
        <v>0</v>
      </c>
      <c r="AK126" s="44">
        <v>376.56298009299712</v>
      </c>
      <c r="AL126" s="44">
        <v>748.1216045686773</v>
      </c>
      <c r="AM126" s="44">
        <v>337.51968222388143</v>
      </c>
      <c r="AN126" s="44">
        <v>38.828982173636483</v>
      </c>
      <c r="AO126" s="44">
        <v>0</v>
      </c>
      <c r="AP126" s="44">
        <v>0</v>
      </c>
      <c r="AQ126" s="44">
        <v>376.34866439751789</v>
      </c>
      <c r="AR126" s="44">
        <v>112.22461303019217</v>
      </c>
      <c r="AS126" s="279">
        <v>3.3535305155943602</v>
      </c>
      <c r="AT126" s="44">
        <v>337.51968222388143</v>
      </c>
      <c r="AU126" s="44">
        <v>45.961949683860027</v>
      </c>
      <c r="AV126" s="44">
        <v>0</v>
      </c>
      <c r="AW126" s="44">
        <v>0</v>
      </c>
      <c r="AX126" s="44">
        <v>383.48163190774147</v>
      </c>
      <c r="AY126" s="44">
        <v>259.33401144548799</v>
      </c>
      <c r="AZ126" s="279">
        <v>1.4787170790683168</v>
      </c>
      <c r="BA126" s="44">
        <v>337.51968222388143</v>
      </c>
      <c r="BB126" s="44">
        <v>84.790931857496503</v>
      </c>
      <c r="BC126" s="44">
        <v>0</v>
      </c>
      <c r="BD126" s="44">
        <v>0</v>
      </c>
      <c r="BE126" s="44">
        <v>422.31061408137793</v>
      </c>
      <c r="BF126" s="44">
        <v>371.55862447568018</v>
      </c>
      <c r="BG126" s="44">
        <v>32.452724475379625</v>
      </c>
      <c r="BH126" s="279">
        <v>1.1365921452565277</v>
      </c>
      <c r="BI126" s="44">
        <v>12.700156048868628</v>
      </c>
      <c r="BJ126" s="44">
        <v>29.348128946104687</v>
      </c>
      <c r="BK126" s="44">
        <v>0</v>
      </c>
      <c r="BL126" s="44">
        <v>42.614614390529873</v>
      </c>
      <c r="BM126" s="44">
        <v>84.662899385503181</v>
      </c>
      <c r="BN126" s="44">
        <v>337.51968222388143</v>
      </c>
      <c r="BO126" s="44">
        <v>-53.730145352882715</v>
      </c>
      <c r="BP126" s="44">
        <v>84.790931857496503</v>
      </c>
      <c r="BQ126" s="44">
        <v>0</v>
      </c>
      <c r="BR126" s="44">
        <v>0</v>
      </c>
      <c r="BS126" s="44">
        <v>0</v>
      </c>
      <c r="BT126" s="44">
        <v>0</v>
      </c>
      <c r="BU126" s="44">
        <v>0</v>
      </c>
      <c r="BV126" s="44">
        <v>0</v>
      </c>
      <c r="BW126" s="44">
        <v>0</v>
      </c>
      <c r="BX126" s="44">
        <v>748.1216045686773</v>
      </c>
      <c r="BY126" s="44"/>
      <c r="BZ126" s="44">
        <v>0</v>
      </c>
      <c r="CA126" s="44">
        <v>0</v>
      </c>
      <c r="CB126" s="44">
        <v>368.58046872849525</v>
      </c>
      <c r="CC126" s="44">
        <v>748.1216045686773</v>
      </c>
      <c r="CD126" s="260">
        <v>0.52666919305556159</v>
      </c>
      <c r="CE126" s="44">
        <v>81.147834151969604</v>
      </c>
      <c r="CF126" s="44">
        <v>6.1769755626487104</v>
      </c>
      <c r="CG126" s="44">
        <v>-0.96767050320970405</v>
      </c>
      <c r="CH126" s="44">
        <v>5.2093050594390062</v>
      </c>
      <c r="CI126" s="44">
        <v>0.30884657061271698</v>
      </c>
      <c r="CJ126" s="44">
        <v>-4.8383525160485344E-2</v>
      </c>
      <c r="CK126" s="44">
        <v>0.26046304545223165</v>
      </c>
      <c r="CL126" s="44"/>
      <c r="CM126" s="44">
        <v>-8.1887999999999987</v>
      </c>
      <c r="CN126" s="44" t="s">
        <v>546</v>
      </c>
      <c r="CO126" s="44">
        <v>0</v>
      </c>
      <c r="CP126" s="44">
        <v>0</v>
      </c>
      <c r="CQ126" s="44">
        <v>-53.730145352882715</v>
      </c>
      <c r="CR126" s="44">
        <v>0</v>
      </c>
      <c r="CS126" s="44">
        <v>0</v>
      </c>
      <c r="CT126" s="44">
        <v>-53.730145352882715</v>
      </c>
      <c r="CU126" s="44">
        <v>0</v>
      </c>
      <c r="CV126" s="44">
        <v>9999</v>
      </c>
      <c r="CW126" s="260">
        <v>0</v>
      </c>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row>
    <row r="127" spans="1:131">
      <c r="A127" s="23" t="s">
        <v>818</v>
      </c>
      <c r="B127" s="23" t="s">
        <v>892</v>
      </c>
      <c r="C127" s="44">
        <v>15</v>
      </c>
      <c r="D127" s="44">
        <v>516.36254199274424</v>
      </c>
      <c r="E127" s="44">
        <v>-21.381866666666667</v>
      </c>
      <c r="F127" s="44">
        <v>562.77379746838631</v>
      </c>
      <c r="G127" s="44">
        <v>0</v>
      </c>
      <c r="H127" s="44">
        <v>0</v>
      </c>
      <c r="I127" s="44" t="s">
        <v>747</v>
      </c>
      <c r="J127" s="44"/>
      <c r="K127" s="44"/>
      <c r="L127" s="44">
        <v>554.88242185915249</v>
      </c>
      <c r="M127" s="44">
        <v>9.3778777336460839E-2</v>
      </c>
      <c r="N127" s="44">
        <v>9.3101924176136705E-2</v>
      </c>
      <c r="O127" s="44">
        <v>-21.595685494233727</v>
      </c>
      <c r="P127" s="44">
        <v>0</v>
      </c>
      <c r="Q127" s="44">
        <v>0</v>
      </c>
      <c r="R127" s="44">
        <v>112.22461303019217</v>
      </c>
      <c r="S127" s="44">
        <v>259.33401144548799</v>
      </c>
      <c r="T127" s="44">
        <v>0</v>
      </c>
      <c r="U127" s="44">
        <v>376.56298009299712</v>
      </c>
      <c r="V127" s="44" t="s">
        <v>748</v>
      </c>
      <c r="W127" s="44" t="s">
        <v>748</v>
      </c>
      <c r="X127" s="44" t="s">
        <v>748</v>
      </c>
      <c r="Y127" s="44" t="s">
        <v>748</v>
      </c>
      <c r="Z127" s="44">
        <v>0</v>
      </c>
      <c r="AA127" s="44">
        <v>0</v>
      </c>
      <c r="AB127" s="44">
        <v>0</v>
      </c>
      <c r="AC127" s="44">
        <v>0</v>
      </c>
      <c r="AD127" s="44">
        <v>0</v>
      </c>
      <c r="AE127" s="44">
        <v>0</v>
      </c>
      <c r="AF127" s="44">
        <v>0</v>
      </c>
      <c r="AG127" s="44">
        <v>0</v>
      </c>
      <c r="AH127" s="44">
        <v>112.22461303019217</v>
      </c>
      <c r="AI127" s="44">
        <v>259.33401144548799</v>
      </c>
      <c r="AJ127" s="44">
        <v>0</v>
      </c>
      <c r="AK127" s="44">
        <v>376.56298009299712</v>
      </c>
      <c r="AL127" s="44">
        <v>748.1216045686773</v>
      </c>
      <c r="AM127" s="44">
        <v>288.03873620754592</v>
      </c>
      <c r="AN127" s="44">
        <v>33.136588894098615</v>
      </c>
      <c r="AO127" s="44">
        <v>0</v>
      </c>
      <c r="AP127" s="44">
        <v>0</v>
      </c>
      <c r="AQ127" s="44">
        <v>321.17532510164455</v>
      </c>
      <c r="AR127" s="44">
        <v>112.22461303019217</v>
      </c>
      <c r="AS127" s="279">
        <v>2.8618973719716694</v>
      </c>
      <c r="AT127" s="44">
        <v>288.03873620754592</v>
      </c>
      <c r="AU127" s="44">
        <v>39.223851519842164</v>
      </c>
      <c r="AV127" s="44">
        <v>0</v>
      </c>
      <c r="AW127" s="44">
        <v>0</v>
      </c>
      <c r="AX127" s="44">
        <v>327.26258772738811</v>
      </c>
      <c r="AY127" s="44">
        <v>259.33401144548799</v>
      </c>
      <c r="AZ127" s="279">
        <v>1.2619346992061575</v>
      </c>
      <c r="BA127" s="44">
        <v>288.03873620754592</v>
      </c>
      <c r="BB127" s="44">
        <v>72.360440413940779</v>
      </c>
      <c r="BC127" s="44">
        <v>0</v>
      </c>
      <c r="BD127" s="44">
        <v>0</v>
      </c>
      <c r="BE127" s="44">
        <v>360.39917662148673</v>
      </c>
      <c r="BF127" s="44">
        <v>371.55862447568018</v>
      </c>
      <c r="BG127" s="44">
        <v>39.676020019964355</v>
      </c>
      <c r="BH127" s="260">
        <v>0.9699658489425701</v>
      </c>
      <c r="BI127" s="44">
        <v>14.881861690710867</v>
      </c>
      <c r="BJ127" s="44">
        <v>34.389718848847181</v>
      </c>
      <c r="BK127" s="44">
        <v>0</v>
      </c>
      <c r="BL127" s="44">
        <v>49.935197246599017</v>
      </c>
      <c r="BM127" s="44">
        <v>99.206777786157062</v>
      </c>
      <c r="BN127" s="44">
        <v>288.03873620754592</v>
      </c>
      <c r="BO127" s="44">
        <v>-140.29537953252719</v>
      </c>
      <c r="BP127" s="44">
        <v>72.360440413940779</v>
      </c>
      <c r="BQ127" s="44">
        <v>0</v>
      </c>
      <c r="BR127" s="44">
        <v>0</v>
      </c>
      <c r="BS127" s="44">
        <v>0</v>
      </c>
      <c r="BT127" s="44">
        <v>0</v>
      </c>
      <c r="BU127" s="44">
        <v>0</v>
      </c>
      <c r="BV127" s="44">
        <v>0</v>
      </c>
      <c r="BW127" s="44">
        <v>0</v>
      </c>
      <c r="BX127" s="44">
        <v>748.1216045686773</v>
      </c>
      <c r="BY127" s="44"/>
      <c r="BZ127" s="44">
        <v>0</v>
      </c>
      <c r="CA127" s="44">
        <v>0</v>
      </c>
      <c r="CB127" s="44">
        <v>220.10379708895954</v>
      </c>
      <c r="CC127" s="44">
        <v>748.1216045686773</v>
      </c>
      <c r="CD127" s="260">
        <v>0.4056644380635025</v>
      </c>
      <c r="CE127" s="44">
        <v>108.21548221053922</v>
      </c>
      <c r="CF127" s="44">
        <v>5.2714206855351806</v>
      </c>
      <c r="CG127" s="44">
        <v>-2.5266952028253447</v>
      </c>
      <c r="CH127" s="44">
        <v>2.744725482709836</v>
      </c>
      <c r="CI127" s="44">
        <v>0.26356915038309742</v>
      </c>
      <c r="CJ127" s="44">
        <v>-0.12633476014126729</v>
      </c>
      <c r="CK127" s="44">
        <v>0.13723439024183012</v>
      </c>
      <c r="CL127" s="44"/>
      <c r="CM127" s="44">
        <v>-21.381866666666667</v>
      </c>
      <c r="CN127" s="44" t="s">
        <v>546</v>
      </c>
      <c r="CO127" s="44">
        <v>0</v>
      </c>
      <c r="CP127" s="44">
        <v>0</v>
      </c>
      <c r="CQ127" s="44">
        <v>-140.29537953252719</v>
      </c>
      <c r="CR127" s="44">
        <v>0</v>
      </c>
      <c r="CS127" s="44">
        <v>0</v>
      </c>
      <c r="CT127" s="44">
        <v>-140.29537953252719</v>
      </c>
      <c r="CU127" s="44">
        <v>0</v>
      </c>
      <c r="CV127" s="44">
        <v>9999</v>
      </c>
      <c r="CW127" s="260">
        <v>0</v>
      </c>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row>
    <row r="128" spans="1:131">
      <c r="A128" s="23" t="s">
        <v>819</v>
      </c>
      <c r="B128" s="23" t="s">
        <v>893</v>
      </c>
      <c r="C128" s="44">
        <v>15</v>
      </c>
      <c r="D128" s="44">
        <v>479.01383915122801</v>
      </c>
      <c r="E128" s="44">
        <v>-15.0128</v>
      </c>
      <c r="F128" s="44">
        <v>562.77379746838631</v>
      </c>
      <c r="G128" s="44">
        <v>0</v>
      </c>
      <c r="H128" s="44">
        <v>0</v>
      </c>
      <c r="I128" s="44" t="s">
        <v>749</v>
      </c>
      <c r="J128" s="44"/>
      <c r="K128" s="44"/>
      <c r="L128" s="44">
        <v>515.20767908928383</v>
      </c>
      <c r="M128" s="44">
        <v>9.6233011349713057E-2</v>
      </c>
      <c r="N128" s="44">
        <v>9.5538444628866764E-2</v>
      </c>
      <c r="O128" s="44">
        <v>-15.16292828243154</v>
      </c>
      <c r="P128" s="44">
        <v>0</v>
      </c>
      <c r="Q128" s="44">
        <v>0</v>
      </c>
      <c r="R128" s="44">
        <v>112.22461303019217</v>
      </c>
      <c r="S128" s="44">
        <v>259.33401144548799</v>
      </c>
      <c r="T128" s="44">
        <v>0</v>
      </c>
      <c r="U128" s="44">
        <v>376.56298009299712</v>
      </c>
      <c r="V128" s="44" t="s">
        <v>748</v>
      </c>
      <c r="W128" s="44" t="s">
        <v>748</v>
      </c>
      <c r="X128" s="44" t="s">
        <v>748</v>
      </c>
      <c r="Y128" s="44" t="s">
        <v>748</v>
      </c>
      <c r="Z128" s="44">
        <v>0</v>
      </c>
      <c r="AA128" s="44">
        <v>0</v>
      </c>
      <c r="AB128" s="44">
        <v>0</v>
      </c>
      <c r="AC128" s="44">
        <v>0</v>
      </c>
      <c r="AD128" s="44">
        <v>0</v>
      </c>
      <c r="AE128" s="44">
        <v>0</v>
      </c>
      <c r="AF128" s="44">
        <v>0</v>
      </c>
      <c r="AG128" s="44">
        <v>0</v>
      </c>
      <c r="AH128" s="44">
        <v>112.22461303019217</v>
      </c>
      <c r="AI128" s="44">
        <v>259.33401144548799</v>
      </c>
      <c r="AJ128" s="44">
        <v>0</v>
      </c>
      <c r="AK128" s="44">
        <v>376.56298009299712</v>
      </c>
      <c r="AL128" s="44">
        <v>748.1216045686773</v>
      </c>
      <c r="AM128" s="44">
        <v>273.83496425103897</v>
      </c>
      <c r="AN128" s="44">
        <v>34.003788764441076</v>
      </c>
      <c r="AO128" s="44">
        <v>0</v>
      </c>
      <c r="AP128" s="44">
        <v>0</v>
      </c>
      <c r="AQ128" s="44">
        <v>307.83875301548005</v>
      </c>
      <c r="AR128" s="44">
        <v>112.22461303019217</v>
      </c>
      <c r="AS128" s="279">
        <v>2.7430591623662908</v>
      </c>
      <c r="AT128" s="44">
        <v>273.83496425103897</v>
      </c>
      <c r="AU128" s="44">
        <v>40.250357870904658</v>
      </c>
      <c r="AV128" s="44">
        <v>0</v>
      </c>
      <c r="AW128" s="44">
        <v>0</v>
      </c>
      <c r="AX128" s="44">
        <v>314.08532212194365</v>
      </c>
      <c r="AY128" s="44">
        <v>259.33401144548799</v>
      </c>
      <c r="AZ128" s="279">
        <v>1.2111227539005789</v>
      </c>
      <c r="BA128" s="44">
        <v>273.83496425103897</v>
      </c>
      <c r="BB128" s="44">
        <v>74.254146635345734</v>
      </c>
      <c r="BC128" s="44">
        <v>0</v>
      </c>
      <c r="BD128" s="44">
        <v>0</v>
      </c>
      <c r="BE128" s="44">
        <v>348.08911088638473</v>
      </c>
      <c r="BF128" s="44">
        <v>371.55862447568018</v>
      </c>
      <c r="BG128" s="44">
        <v>42.460904112882567</v>
      </c>
      <c r="BH128" s="260">
        <v>0.93683496481231154</v>
      </c>
      <c r="BI128" s="44">
        <v>16.027873403035123</v>
      </c>
      <c r="BJ128" s="44">
        <v>37.03797760863106</v>
      </c>
      <c r="BK128" s="44">
        <v>0</v>
      </c>
      <c r="BL128" s="44">
        <v>53.780571037268281</v>
      </c>
      <c r="BM128" s="44">
        <v>106.84642204893446</v>
      </c>
      <c r="BN128" s="44">
        <v>273.83496425103897</v>
      </c>
      <c r="BO128" s="44">
        <v>-103.387552984889</v>
      </c>
      <c r="BP128" s="44">
        <v>74.254146635345734</v>
      </c>
      <c r="BQ128" s="44">
        <v>0</v>
      </c>
      <c r="BR128" s="44">
        <v>0</v>
      </c>
      <c r="BS128" s="44">
        <v>0</v>
      </c>
      <c r="BT128" s="44">
        <v>0</v>
      </c>
      <c r="BU128" s="44">
        <v>0</v>
      </c>
      <c r="BV128" s="44">
        <v>0</v>
      </c>
      <c r="BW128" s="44">
        <v>0</v>
      </c>
      <c r="BX128" s="44">
        <v>748.1216045686773</v>
      </c>
      <c r="BY128" s="44"/>
      <c r="BZ128" s="44">
        <v>0</v>
      </c>
      <c r="CA128" s="44">
        <v>0</v>
      </c>
      <c r="CB128" s="44">
        <v>244.70155790149573</v>
      </c>
      <c r="CC128" s="44">
        <v>748.1216045686773</v>
      </c>
      <c r="CD128" s="260">
        <v>0.40879080136550067</v>
      </c>
      <c r="CE128" s="44">
        <v>111.00724324636674</v>
      </c>
      <c r="CF128" s="44">
        <v>4.8944978604704419</v>
      </c>
      <c r="CG128" s="44">
        <v>-1.7740626090444918</v>
      </c>
      <c r="CH128" s="44">
        <v>3.1204352514259499</v>
      </c>
      <c r="CI128" s="44">
        <v>0.24472364756740977</v>
      </c>
      <c r="CJ128" s="44">
        <v>-8.8703130452224513E-2</v>
      </c>
      <c r="CK128" s="44">
        <v>0.15602051711518528</v>
      </c>
      <c r="CL128" s="44"/>
      <c r="CM128" s="44">
        <v>-15.0128</v>
      </c>
      <c r="CN128" s="44" t="s">
        <v>547</v>
      </c>
      <c r="CO128" s="44">
        <v>0</v>
      </c>
      <c r="CP128" s="44">
        <v>0</v>
      </c>
      <c r="CQ128" s="44">
        <v>-103.387552984889</v>
      </c>
      <c r="CR128" s="44">
        <v>0</v>
      </c>
      <c r="CS128" s="44">
        <v>0</v>
      </c>
      <c r="CT128" s="44">
        <v>-103.387552984889</v>
      </c>
      <c r="CU128" s="44">
        <v>0</v>
      </c>
      <c r="CV128" s="44">
        <v>9999</v>
      </c>
      <c r="CW128" s="260">
        <v>0</v>
      </c>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row>
    <row r="129" spans="1:131">
      <c r="A129" s="23" t="s">
        <v>840</v>
      </c>
      <c r="B129" s="23" t="s">
        <v>894</v>
      </c>
      <c r="C129" s="44">
        <v>15</v>
      </c>
      <c r="D129" s="44">
        <v>0</v>
      </c>
      <c r="E129" s="44">
        <v>-19.562133333333332</v>
      </c>
      <c r="F129" s="44">
        <v>0</v>
      </c>
      <c r="G129" s="44">
        <v>0</v>
      </c>
      <c r="H129" s="44">
        <v>0</v>
      </c>
      <c r="I129" s="44" t="s">
        <v>750</v>
      </c>
      <c r="J129" s="44"/>
      <c r="K129" s="44"/>
      <c r="L129" s="44">
        <v>0</v>
      </c>
      <c r="M129" s="44">
        <v>0</v>
      </c>
      <c r="N129" s="44">
        <v>0</v>
      </c>
      <c r="O129" s="44">
        <v>-19.757754832274252</v>
      </c>
      <c r="P129" s="44">
        <v>0</v>
      </c>
      <c r="Q129" s="44">
        <v>0</v>
      </c>
      <c r="R129" s="44">
        <v>0</v>
      </c>
      <c r="S129" s="44">
        <v>0</v>
      </c>
      <c r="T129" s="44">
        <v>0</v>
      </c>
      <c r="U129" s="44">
        <v>0</v>
      </c>
      <c r="V129" s="44" t="s">
        <v>748</v>
      </c>
      <c r="W129" s="44" t="s">
        <v>748</v>
      </c>
      <c r="X129" s="44" t="s">
        <v>748</v>
      </c>
      <c r="Y129" s="44" t="s">
        <v>748</v>
      </c>
      <c r="Z129" s="44">
        <v>0</v>
      </c>
      <c r="AA129" s="44">
        <v>0</v>
      </c>
      <c r="AB129" s="44">
        <v>0</v>
      </c>
      <c r="AC129" s="44">
        <v>0</v>
      </c>
      <c r="AD129" s="44">
        <v>0</v>
      </c>
      <c r="AE129" s="44">
        <v>0</v>
      </c>
      <c r="AF129" s="44">
        <v>0</v>
      </c>
      <c r="AG129" s="44">
        <v>0</v>
      </c>
      <c r="AH129" s="44">
        <v>0</v>
      </c>
      <c r="AI129" s="44">
        <v>0</v>
      </c>
      <c r="AJ129" s="44">
        <v>0</v>
      </c>
      <c r="AK129" s="44">
        <v>0</v>
      </c>
      <c r="AL129" s="44">
        <v>0</v>
      </c>
      <c r="AM129" s="44">
        <v>0</v>
      </c>
      <c r="AN129" s="44">
        <v>0</v>
      </c>
      <c r="AO129" s="44">
        <v>0</v>
      </c>
      <c r="AP129" s="44">
        <v>0</v>
      </c>
      <c r="AQ129" s="44">
        <v>0</v>
      </c>
      <c r="AR129" s="44">
        <v>0</v>
      </c>
      <c r="AS129" s="279">
        <v>9999</v>
      </c>
      <c r="AT129" s="44">
        <v>0</v>
      </c>
      <c r="AU129" s="44">
        <v>0</v>
      </c>
      <c r="AV129" s="44">
        <v>0</v>
      </c>
      <c r="AW129" s="44">
        <v>0</v>
      </c>
      <c r="AX129" s="44">
        <v>0</v>
      </c>
      <c r="AY129" s="44">
        <v>0</v>
      </c>
      <c r="AZ129" s="279">
        <v>9999</v>
      </c>
      <c r="BA129" s="44">
        <v>0</v>
      </c>
      <c r="BB129" s="44">
        <v>0</v>
      </c>
      <c r="BC129" s="44">
        <v>0</v>
      </c>
      <c r="BD129" s="44">
        <v>0</v>
      </c>
      <c r="BE129" s="44">
        <v>0</v>
      </c>
      <c r="BF129" s="44">
        <v>0</v>
      </c>
      <c r="BG129" s="44">
        <v>9999</v>
      </c>
      <c r="BH129" s="279">
        <v>9999</v>
      </c>
      <c r="BI129" s="44">
        <v>9999</v>
      </c>
      <c r="BJ129" s="44">
        <v>9999</v>
      </c>
      <c r="BK129" s="44">
        <v>9999</v>
      </c>
      <c r="BL129" s="44">
        <v>9999</v>
      </c>
      <c r="BM129" s="44">
        <v>9999</v>
      </c>
      <c r="BN129" s="44">
        <v>0</v>
      </c>
      <c r="BO129" s="44">
        <v>-134.31793674907539</v>
      </c>
      <c r="BP129" s="44">
        <v>0</v>
      </c>
      <c r="BQ129" s="44">
        <v>0</v>
      </c>
      <c r="BR129" s="44">
        <v>0</v>
      </c>
      <c r="BS129" s="44">
        <v>0</v>
      </c>
      <c r="BT129" s="44">
        <v>0</v>
      </c>
      <c r="BU129" s="44">
        <v>0</v>
      </c>
      <c r="BV129" s="44">
        <v>0</v>
      </c>
      <c r="BW129" s="44">
        <v>0</v>
      </c>
      <c r="BX129" s="44">
        <v>0</v>
      </c>
      <c r="BY129" s="44"/>
      <c r="BZ129" s="44">
        <v>0</v>
      </c>
      <c r="CA129" s="44">
        <v>0</v>
      </c>
      <c r="CB129" s="44">
        <v>-134.31793674907539</v>
      </c>
      <c r="CC129" s="44">
        <v>0</v>
      </c>
      <c r="CD129" s="260">
        <v>0</v>
      </c>
      <c r="CE129" s="44">
        <v>9999</v>
      </c>
      <c r="CF129" s="44">
        <v>0</v>
      </c>
      <c r="CG129" s="44">
        <v>-2.3116573153760887</v>
      </c>
      <c r="CH129" s="44">
        <v>-2.3116573153760887</v>
      </c>
      <c r="CI129" s="44">
        <v>0</v>
      </c>
      <c r="CJ129" s="44">
        <v>-0.11558286576880437</v>
      </c>
      <c r="CK129" s="44">
        <v>-0.11558286576880437</v>
      </c>
      <c r="CL129" s="44"/>
      <c r="CM129" s="44">
        <v>-19.562133333333332</v>
      </c>
      <c r="CN129" s="44" t="s">
        <v>548</v>
      </c>
      <c r="CO129" s="44">
        <v>0</v>
      </c>
      <c r="CP129" s="44">
        <v>0</v>
      </c>
      <c r="CQ129" s="44">
        <v>-134.31793674907539</v>
      </c>
      <c r="CR129" s="44">
        <v>0</v>
      </c>
      <c r="CS129" s="44">
        <v>0</v>
      </c>
      <c r="CT129" s="44">
        <v>-134.31793674907539</v>
      </c>
      <c r="CU129" s="44">
        <v>0</v>
      </c>
      <c r="CV129" s="44">
        <v>9999</v>
      </c>
      <c r="CW129" s="260">
        <v>0</v>
      </c>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row>
    <row r="130" spans="1:131">
      <c r="A130" s="23" t="s">
        <v>841</v>
      </c>
      <c r="B130" s="23" t="s">
        <v>895</v>
      </c>
      <c r="C130" s="44">
        <v>15</v>
      </c>
      <c r="D130" s="44">
        <v>0</v>
      </c>
      <c r="E130" s="44">
        <v>-17.7424</v>
      </c>
      <c r="F130" s="44">
        <v>0</v>
      </c>
      <c r="G130" s="44">
        <v>0</v>
      </c>
      <c r="H130" s="44">
        <v>0</v>
      </c>
      <c r="I130" s="44" t="s">
        <v>750</v>
      </c>
      <c r="J130" s="44"/>
      <c r="K130" s="44"/>
      <c r="L130" s="44">
        <v>0</v>
      </c>
      <c r="M130" s="44">
        <v>0</v>
      </c>
      <c r="N130" s="44">
        <v>0</v>
      </c>
      <c r="O130" s="44">
        <v>-17.919824150202228</v>
      </c>
      <c r="P130" s="44">
        <v>0</v>
      </c>
      <c r="Q130" s="44">
        <v>0</v>
      </c>
      <c r="R130" s="44">
        <v>0</v>
      </c>
      <c r="S130" s="44">
        <v>0</v>
      </c>
      <c r="T130" s="44">
        <v>0</v>
      </c>
      <c r="U130" s="44">
        <v>0</v>
      </c>
      <c r="V130" s="44" t="s">
        <v>748</v>
      </c>
      <c r="W130" s="44" t="s">
        <v>748</v>
      </c>
      <c r="X130" s="44" t="s">
        <v>748</v>
      </c>
      <c r="Y130" s="44" t="s">
        <v>748</v>
      </c>
      <c r="Z130" s="44">
        <v>0</v>
      </c>
      <c r="AA130" s="44">
        <v>0</v>
      </c>
      <c r="AB130" s="44">
        <v>0</v>
      </c>
      <c r="AC130" s="44">
        <v>0</v>
      </c>
      <c r="AD130" s="44">
        <v>0</v>
      </c>
      <c r="AE130" s="44">
        <v>0</v>
      </c>
      <c r="AF130" s="44">
        <v>0</v>
      </c>
      <c r="AG130" s="44">
        <v>0</v>
      </c>
      <c r="AH130" s="44">
        <v>0</v>
      </c>
      <c r="AI130" s="44">
        <v>0</v>
      </c>
      <c r="AJ130" s="44">
        <v>0</v>
      </c>
      <c r="AK130" s="44">
        <v>0</v>
      </c>
      <c r="AL130" s="44">
        <v>0</v>
      </c>
      <c r="AM130" s="44">
        <v>0</v>
      </c>
      <c r="AN130" s="44">
        <v>0</v>
      </c>
      <c r="AO130" s="44">
        <v>0</v>
      </c>
      <c r="AP130" s="44">
        <v>0</v>
      </c>
      <c r="AQ130" s="44">
        <v>0</v>
      </c>
      <c r="AR130" s="44">
        <v>0</v>
      </c>
      <c r="AS130" s="279">
        <v>9999</v>
      </c>
      <c r="AT130" s="44">
        <v>0</v>
      </c>
      <c r="AU130" s="44">
        <v>0</v>
      </c>
      <c r="AV130" s="44">
        <v>0</v>
      </c>
      <c r="AW130" s="44">
        <v>0</v>
      </c>
      <c r="AX130" s="44">
        <v>0</v>
      </c>
      <c r="AY130" s="44">
        <v>0</v>
      </c>
      <c r="AZ130" s="279">
        <v>9999</v>
      </c>
      <c r="BA130" s="44">
        <v>0</v>
      </c>
      <c r="BB130" s="44">
        <v>0</v>
      </c>
      <c r="BC130" s="44">
        <v>0</v>
      </c>
      <c r="BD130" s="44">
        <v>0</v>
      </c>
      <c r="BE130" s="44">
        <v>0</v>
      </c>
      <c r="BF130" s="44">
        <v>0</v>
      </c>
      <c r="BG130" s="44">
        <v>9999</v>
      </c>
      <c r="BH130" s="279">
        <v>9999</v>
      </c>
      <c r="BI130" s="44">
        <v>9999</v>
      </c>
      <c r="BJ130" s="44">
        <v>9999</v>
      </c>
      <c r="BK130" s="44">
        <v>9999</v>
      </c>
      <c r="BL130" s="44">
        <v>9999</v>
      </c>
      <c r="BM130" s="44">
        <v>9999</v>
      </c>
      <c r="BN130" s="44">
        <v>0</v>
      </c>
      <c r="BO130" s="44">
        <v>-121.82324495846363</v>
      </c>
      <c r="BP130" s="44">
        <v>0</v>
      </c>
      <c r="BQ130" s="44">
        <v>0</v>
      </c>
      <c r="BR130" s="44">
        <v>0</v>
      </c>
      <c r="BS130" s="44">
        <v>0</v>
      </c>
      <c r="BT130" s="44">
        <v>0</v>
      </c>
      <c r="BU130" s="44">
        <v>0</v>
      </c>
      <c r="BV130" s="44">
        <v>0</v>
      </c>
      <c r="BW130" s="44">
        <v>0</v>
      </c>
      <c r="BX130" s="44">
        <v>0</v>
      </c>
      <c r="BY130" s="44"/>
      <c r="BZ130" s="44">
        <v>0</v>
      </c>
      <c r="CA130" s="44">
        <v>0</v>
      </c>
      <c r="CB130" s="44">
        <v>-121.82324495846363</v>
      </c>
      <c r="CC130" s="44">
        <v>0</v>
      </c>
      <c r="CD130" s="260">
        <v>0</v>
      </c>
      <c r="CE130" s="44">
        <v>9999</v>
      </c>
      <c r="CF130" s="44">
        <v>0</v>
      </c>
      <c r="CG130" s="44">
        <v>-2.0966194255736608</v>
      </c>
      <c r="CH130" s="44">
        <v>-2.0966194255736608</v>
      </c>
      <c r="CI130" s="44">
        <v>0</v>
      </c>
      <c r="CJ130" s="44">
        <v>-0.10483097127868304</v>
      </c>
      <c r="CK130" s="44">
        <v>-0.10483097127868304</v>
      </c>
      <c r="CL130" s="44"/>
      <c r="CM130" s="44">
        <v>-17.7424</v>
      </c>
      <c r="CN130" s="44" t="s">
        <v>548</v>
      </c>
      <c r="CO130" s="44">
        <v>0</v>
      </c>
      <c r="CP130" s="44">
        <v>0</v>
      </c>
      <c r="CQ130" s="44">
        <v>-121.82324495846363</v>
      </c>
      <c r="CR130" s="44">
        <v>0</v>
      </c>
      <c r="CS130" s="44">
        <v>0</v>
      </c>
      <c r="CT130" s="44">
        <v>-121.82324495846363</v>
      </c>
      <c r="CU130" s="44">
        <v>0</v>
      </c>
      <c r="CV130" s="44">
        <v>9999</v>
      </c>
      <c r="CW130" s="260">
        <v>0</v>
      </c>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row>
    <row r="131" spans="1:131">
      <c r="A131" s="23" t="s">
        <v>842</v>
      </c>
      <c r="B131" s="23" t="s">
        <v>896</v>
      </c>
      <c r="C131" s="44">
        <v>15</v>
      </c>
      <c r="D131" s="44">
        <v>0</v>
      </c>
      <c r="E131" s="44">
        <v>-14.102933333333333</v>
      </c>
      <c r="F131" s="44">
        <v>0</v>
      </c>
      <c r="G131" s="44">
        <v>0</v>
      </c>
      <c r="H131" s="44">
        <v>0</v>
      </c>
      <c r="I131" s="44" t="s">
        <v>750</v>
      </c>
      <c r="J131" s="44"/>
      <c r="K131" s="44"/>
      <c r="L131" s="44">
        <v>0</v>
      </c>
      <c r="M131" s="44">
        <v>0</v>
      </c>
      <c r="N131" s="44">
        <v>0</v>
      </c>
      <c r="O131" s="44">
        <v>-14.24396278605818</v>
      </c>
      <c r="P131" s="44">
        <v>0</v>
      </c>
      <c r="Q131" s="44">
        <v>0</v>
      </c>
      <c r="R131" s="44">
        <v>0</v>
      </c>
      <c r="S131" s="44">
        <v>0</v>
      </c>
      <c r="T131" s="44">
        <v>0</v>
      </c>
      <c r="U131" s="44">
        <v>0</v>
      </c>
      <c r="V131" s="44" t="s">
        <v>748</v>
      </c>
      <c r="W131" s="44" t="s">
        <v>748</v>
      </c>
      <c r="X131" s="44" t="s">
        <v>748</v>
      </c>
      <c r="Y131" s="44" t="s">
        <v>748</v>
      </c>
      <c r="Z131" s="44">
        <v>0</v>
      </c>
      <c r="AA131" s="44">
        <v>0</v>
      </c>
      <c r="AB131" s="44">
        <v>0</v>
      </c>
      <c r="AC131" s="44">
        <v>0</v>
      </c>
      <c r="AD131" s="44">
        <v>0</v>
      </c>
      <c r="AE131" s="44">
        <v>0</v>
      </c>
      <c r="AF131" s="44">
        <v>0</v>
      </c>
      <c r="AG131" s="44">
        <v>0</v>
      </c>
      <c r="AH131" s="44">
        <v>0</v>
      </c>
      <c r="AI131" s="44">
        <v>0</v>
      </c>
      <c r="AJ131" s="44">
        <v>0</v>
      </c>
      <c r="AK131" s="44">
        <v>0</v>
      </c>
      <c r="AL131" s="44">
        <v>0</v>
      </c>
      <c r="AM131" s="44">
        <v>0</v>
      </c>
      <c r="AN131" s="44">
        <v>0</v>
      </c>
      <c r="AO131" s="44">
        <v>0</v>
      </c>
      <c r="AP131" s="44">
        <v>0</v>
      </c>
      <c r="AQ131" s="44">
        <v>0</v>
      </c>
      <c r="AR131" s="44">
        <v>0</v>
      </c>
      <c r="AS131" s="279">
        <v>9999</v>
      </c>
      <c r="AT131" s="44">
        <v>0</v>
      </c>
      <c r="AU131" s="44">
        <v>0</v>
      </c>
      <c r="AV131" s="44">
        <v>0</v>
      </c>
      <c r="AW131" s="44">
        <v>0</v>
      </c>
      <c r="AX131" s="44">
        <v>0</v>
      </c>
      <c r="AY131" s="44">
        <v>0</v>
      </c>
      <c r="AZ131" s="279">
        <v>9999</v>
      </c>
      <c r="BA131" s="44">
        <v>0</v>
      </c>
      <c r="BB131" s="44">
        <v>0</v>
      </c>
      <c r="BC131" s="44">
        <v>0</v>
      </c>
      <c r="BD131" s="44">
        <v>0</v>
      </c>
      <c r="BE131" s="44">
        <v>0</v>
      </c>
      <c r="BF131" s="44">
        <v>0</v>
      </c>
      <c r="BG131" s="44">
        <v>9999</v>
      </c>
      <c r="BH131" s="279">
        <v>9999</v>
      </c>
      <c r="BI131" s="44">
        <v>9999</v>
      </c>
      <c r="BJ131" s="44">
        <v>9999</v>
      </c>
      <c r="BK131" s="44">
        <v>9999</v>
      </c>
      <c r="BL131" s="44">
        <v>9999</v>
      </c>
      <c r="BM131" s="44">
        <v>9999</v>
      </c>
      <c r="BN131" s="44">
        <v>0</v>
      </c>
      <c r="BO131" s="44">
        <v>-96.833861377240211</v>
      </c>
      <c r="BP131" s="44">
        <v>0</v>
      </c>
      <c r="BQ131" s="44">
        <v>0</v>
      </c>
      <c r="BR131" s="44">
        <v>0</v>
      </c>
      <c r="BS131" s="44">
        <v>0</v>
      </c>
      <c r="BT131" s="44">
        <v>0</v>
      </c>
      <c r="BU131" s="44">
        <v>0</v>
      </c>
      <c r="BV131" s="44">
        <v>0</v>
      </c>
      <c r="BW131" s="44">
        <v>0</v>
      </c>
      <c r="BX131" s="44">
        <v>0</v>
      </c>
      <c r="BY131" s="44"/>
      <c r="BZ131" s="44">
        <v>0</v>
      </c>
      <c r="CA131" s="44">
        <v>0</v>
      </c>
      <c r="CB131" s="44">
        <v>-96.833861377240211</v>
      </c>
      <c r="CC131" s="44">
        <v>0</v>
      </c>
      <c r="CD131" s="260">
        <v>0</v>
      </c>
      <c r="CE131" s="44">
        <v>9999</v>
      </c>
      <c r="CF131" s="44">
        <v>0</v>
      </c>
      <c r="CG131" s="44">
        <v>-1.6665436459688066</v>
      </c>
      <c r="CH131" s="44">
        <v>-1.6665436459688066</v>
      </c>
      <c r="CI131" s="44">
        <v>0</v>
      </c>
      <c r="CJ131" s="44">
        <v>-8.3327182298440355E-2</v>
      </c>
      <c r="CK131" s="44">
        <v>-8.3327182298440355E-2</v>
      </c>
      <c r="CL131" s="44"/>
      <c r="CM131" s="44">
        <v>-14.102933333333333</v>
      </c>
      <c r="CN131" s="44" t="s">
        <v>548</v>
      </c>
      <c r="CO131" s="44">
        <v>0</v>
      </c>
      <c r="CP131" s="44">
        <v>0</v>
      </c>
      <c r="CQ131" s="44">
        <v>-96.833861377240211</v>
      </c>
      <c r="CR131" s="44">
        <v>0</v>
      </c>
      <c r="CS131" s="44">
        <v>0</v>
      </c>
      <c r="CT131" s="44">
        <v>-96.833861377240211</v>
      </c>
      <c r="CU131" s="44">
        <v>0</v>
      </c>
      <c r="CV131" s="44">
        <v>9999</v>
      </c>
      <c r="CW131" s="260">
        <v>0</v>
      </c>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row>
    <row r="132" spans="1:131">
      <c r="A132" s="23" t="s">
        <v>843</v>
      </c>
      <c r="B132" s="23" t="s">
        <v>897</v>
      </c>
      <c r="C132" s="44">
        <v>15</v>
      </c>
      <c r="D132" s="44">
        <v>0</v>
      </c>
      <c r="E132" s="44">
        <v>-21.8368</v>
      </c>
      <c r="F132" s="44">
        <v>0</v>
      </c>
      <c r="G132" s="44">
        <v>0</v>
      </c>
      <c r="H132" s="44">
        <v>0</v>
      </c>
      <c r="I132" s="44" t="s">
        <v>750</v>
      </c>
      <c r="J132" s="44"/>
      <c r="K132" s="44"/>
      <c r="L132" s="44">
        <v>0</v>
      </c>
      <c r="M132" s="44">
        <v>0</v>
      </c>
      <c r="N132" s="44">
        <v>0</v>
      </c>
      <c r="O132" s="44">
        <v>-22.055168184864282</v>
      </c>
      <c r="P132" s="44">
        <v>0</v>
      </c>
      <c r="Q132" s="44">
        <v>0</v>
      </c>
      <c r="R132" s="44">
        <v>0</v>
      </c>
      <c r="S132" s="44">
        <v>0</v>
      </c>
      <c r="T132" s="44">
        <v>0</v>
      </c>
      <c r="U132" s="44">
        <v>0</v>
      </c>
      <c r="V132" s="44" t="s">
        <v>748</v>
      </c>
      <c r="W132" s="44" t="s">
        <v>748</v>
      </c>
      <c r="X132" s="44" t="s">
        <v>748</v>
      </c>
      <c r="Y132" s="44" t="s">
        <v>748</v>
      </c>
      <c r="Z132" s="44">
        <v>0</v>
      </c>
      <c r="AA132" s="44">
        <v>0</v>
      </c>
      <c r="AB132" s="44">
        <v>0</v>
      </c>
      <c r="AC132" s="44">
        <v>0</v>
      </c>
      <c r="AD132" s="44">
        <v>0</v>
      </c>
      <c r="AE132" s="44">
        <v>0</v>
      </c>
      <c r="AF132" s="44">
        <v>0</v>
      </c>
      <c r="AG132" s="44">
        <v>0</v>
      </c>
      <c r="AH132" s="44">
        <v>0</v>
      </c>
      <c r="AI132" s="44">
        <v>0</v>
      </c>
      <c r="AJ132" s="44">
        <v>0</v>
      </c>
      <c r="AK132" s="44">
        <v>0</v>
      </c>
      <c r="AL132" s="44">
        <v>0</v>
      </c>
      <c r="AM132" s="44">
        <v>0</v>
      </c>
      <c r="AN132" s="44">
        <v>0</v>
      </c>
      <c r="AO132" s="44">
        <v>0</v>
      </c>
      <c r="AP132" s="44">
        <v>0</v>
      </c>
      <c r="AQ132" s="44">
        <v>0</v>
      </c>
      <c r="AR132" s="44">
        <v>0</v>
      </c>
      <c r="AS132" s="279">
        <v>9999</v>
      </c>
      <c r="AT132" s="44">
        <v>0</v>
      </c>
      <c r="AU132" s="44">
        <v>0</v>
      </c>
      <c r="AV132" s="44">
        <v>0</v>
      </c>
      <c r="AW132" s="44">
        <v>0</v>
      </c>
      <c r="AX132" s="44">
        <v>0</v>
      </c>
      <c r="AY132" s="44">
        <v>0</v>
      </c>
      <c r="AZ132" s="279">
        <v>9999</v>
      </c>
      <c r="BA132" s="44">
        <v>0</v>
      </c>
      <c r="BB132" s="44">
        <v>0</v>
      </c>
      <c r="BC132" s="44">
        <v>0</v>
      </c>
      <c r="BD132" s="44">
        <v>0</v>
      </c>
      <c r="BE132" s="44">
        <v>0</v>
      </c>
      <c r="BF132" s="44">
        <v>0</v>
      </c>
      <c r="BG132" s="44">
        <v>9999</v>
      </c>
      <c r="BH132" s="279">
        <v>9999</v>
      </c>
      <c r="BI132" s="44">
        <v>9999</v>
      </c>
      <c r="BJ132" s="44">
        <v>9999</v>
      </c>
      <c r="BK132" s="44">
        <v>9999</v>
      </c>
      <c r="BL132" s="44">
        <v>9999</v>
      </c>
      <c r="BM132" s="44">
        <v>9999</v>
      </c>
      <c r="BN132" s="44">
        <v>0</v>
      </c>
      <c r="BO132" s="44">
        <v>-149.93630148733976</v>
      </c>
      <c r="BP132" s="44">
        <v>0</v>
      </c>
      <c r="BQ132" s="44">
        <v>0</v>
      </c>
      <c r="BR132" s="44">
        <v>0</v>
      </c>
      <c r="BS132" s="44">
        <v>0</v>
      </c>
      <c r="BT132" s="44">
        <v>0</v>
      </c>
      <c r="BU132" s="44">
        <v>0</v>
      </c>
      <c r="BV132" s="44">
        <v>0</v>
      </c>
      <c r="BW132" s="44">
        <v>0</v>
      </c>
      <c r="BX132" s="44">
        <v>0</v>
      </c>
      <c r="BY132" s="44"/>
      <c r="BZ132" s="44">
        <v>0</v>
      </c>
      <c r="CA132" s="44">
        <v>0</v>
      </c>
      <c r="CB132" s="44">
        <v>-149.93630148733976</v>
      </c>
      <c r="CC132" s="44">
        <v>0</v>
      </c>
      <c r="CD132" s="260">
        <v>0</v>
      </c>
      <c r="CE132" s="44">
        <v>9999</v>
      </c>
      <c r="CF132" s="44">
        <v>0</v>
      </c>
      <c r="CG132" s="44">
        <v>-2.5804546776291226</v>
      </c>
      <c r="CH132" s="44">
        <v>-2.5804546776291226</v>
      </c>
      <c r="CI132" s="44">
        <v>0</v>
      </c>
      <c r="CJ132" s="44">
        <v>-0.12902273388145605</v>
      </c>
      <c r="CK132" s="44">
        <v>-0.12902273388145605</v>
      </c>
      <c r="CL132" s="44"/>
      <c r="CM132" s="44">
        <v>-21.8368</v>
      </c>
      <c r="CN132" s="44" t="s">
        <v>548</v>
      </c>
      <c r="CO132" s="44">
        <v>0</v>
      </c>
      <c r="CP132" s="44">
        <v>0</v>
      </c>
      <c r="CQ132" s="44">
        <v>-149.93630148733976</v>
      </c>
      <c r="CR132" s="44">
        <v>0</v>
      </c>
      <c r="CS132" s="44">
        <v>0</v>
      </c>
      <c r="CT132" s="44">
        <v>-149.93630148733976</v>
      </c>
      <c r="CU132" s="44">
        <v>0</v>
      </c>
      <c r="CV132" s="44">
        <v>9999</v>
      </c>
      <c r="CW132" s="260">
        <v>0</v>
      </c>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row>
    <row r="133" spans="1:131">
      <c r="A133" s="23" t="s">
        <v>823</v>
      </c>
      <c r="B133" s="23" t="s">
        <v>898</v>
      </c>
      <c r="C133" s="44">
        <v>15</v>
      </c>
      <c r="D133" s="44">
        <v>426.31289021593494</v>
      </c>
      <c r="E133" s="44">
        <v>-21.381866666666667</v>
      </c>
      <c r="F133" s="44">
        <v>562.77379746838631</v>
      </c>
      <c r="G133" s="44">
        <v>0</v>
      </c>
      <c r="H133" s="44">
        <v>0</v>
      </c>
      <c r="I133" s="44" t="s">
        <v>751</v>
      </c>
      <c r="J133" s="44"/>
      <c r="K133" s="44"/>
      <c r="L133" s="44">
        <v>458.40906526738365</v>
      </c>
      <c r="M133" s="44">
        <v>6.0344038349983038E-2</v>
      </c>
      <c r="N133" s="44">
        <v>5.9908502142069331E-2</v>
      </c>
      <c r="O133" s="44">
        <v>-21.595685373558432</v>
      </c>
      <c r="P133" s="44">
        <v>0</v>
      </c>
      <c r="Q133" s="44">
        <v>0</v>
      </c>
      <c r="R133" s="44">
        <v>112.22461303019217</v>
      </c>
      <c r="S133" s="44">
        <v>259.33401144548799</v>
      </c>
      <c r="T133" s="44">
        <v>0</v>
      </c>
      <c r="U133" s="44">
        <v>376.56298009299712</v>
      </c>
      <c r="V133" s="44" t="s">
        <v>748</v>
      </c>
      <c r="W133" s="44" t="s">
        <v>748</v>
      </c>
      <c r="X133" s="44" t="s">
        <v>748</v>
      </c>
      <c r="Y133" s="44" t="s">
        <v>748</v>
      </c>
      <c r="Z133" s="44">
        <v>0</v>
      </c>
      <c r="AA133" s="44">
        <v>0</v>
      </c>
      <c r="AB133" s="44">
        <v>0</v>
      </c>
      <c r="AC133" s="44">
        <v>0</v>
      </c>
      <c r="AD133" s="44">
        <v>0</v>
      </c>
      <c r="AE133" s="44">
        <v>0</v>
      </c>
      <c r="AF133" s="44">
        <v>0</v>
      </c>
      <c r="AG133" s="44">
        <v>0</v>
      </c>
      <c r="AH133" s="44">
        <v>112.22461303019217</v>
      </c>
      <c r="AI133" s="44">
        <v>259.33401144548799</v>
      </c>
      <c r="AJ133" s="44">
        <v>0</v>
      </c>
      <c r="AK133" s="44">
        <v>376.56298009299712</v>
      </c>
      <c r="AL133" s="44">
        <v>748.1216045686773</v>
      </c>
      <c r="AM133" s="44">
        <v>241.92478107983038</v>
      </c>
      <c r="AN133" s="44">
        <v>21.322474527887383</v>
      </c>
      <c r="AO133" s="44">
        <v>0</v>
      </c>
      <c r="AP133" s="44">
        <v>0</v>
      </c>
      <c r="AQ133" s="44">
        <v>263.24725560771776</v>
      </c>
      <c r="AR133" s="44">
        <v>112.22461303019217</v>
      </c>
      <c r="AS133" s="279">
        <v>2.3457176505201711</v>
      </c>
      <c r="AT133" s="44">
        <v>241.92478107983038</v>
      </c>
      <c r="AU133" s="44">
        <v>25.239458943416448</v>
      </c>
      <c r="AV133" s="44">
        <v>0</v>
      </c>
      <c r="AW133" s="44">
        <v>0</v>
      </c>
      <c r="AX133" s="44">
        <v>267.1642400232468</v>
      </c>
      <c r="AY133" s="44">
        <v>259.33401144548799</v>
      </c>
      <c r="AZ133" s="279">
        <v>1.0301936045107016</v>
      </c>
      <c r="BA133" s="44">
        <v>241.92478107983038</v>
      </c>
      <c r="BB133" s="44">
        <v>46.561933471303831</v>
      </c>
      <c r="BC133" s="44">
        <v>0</v>
      </c>
      <c r="BD133" s="44">
        <v>0</v>
      </c>
      <c r="BE133" s="44">
        <v>288.48671455113418</v>
      </c>
      <c r="BF133" s="44">
        <v>371.55862447568018</v>
      </c>
      <c r="BG133" s="44">
        <v>52.166999274252909</v>
      </c>
      <c r="BH133" s="260">
        <v>0.77642314172690308</v>
      </c>
      <c r="BI133" s="44">
        <v>18.013787427824962</v>
      </c>
      <c r="BJ133" s="44">
        <v>41.627122864102304</v>
      </c>
      <c r="BK133" s="44">
        <v>0</v>
      </c>
      <c r="BL133" s="44">
        <v>60.444186826989473</v>
      </c>
      <c r="BM133" s="44">
        <v>120.08509711891674</v>
      </c>
      <c r="BN133" s="44">
        <v>241.92478107983038</v>
      </c>
      <c r="BO133" s="44">
        <v>-146.84266132040304</v>
      </c>
      <c r="BP133" s="44">
        <v>46.561933471303831</v>
      </c>
      <c r="BQ133" s="44">
        <v>0</v>
      </c>
      <c r="BR133" s="44">
        <v>0</v>
      </c>
      <c r="BS133" s="44">
        <v>0</v>
      </c>
      <c r="BT133" s="44">
        <v>0</v>
      </c>
      <c r="BU133" s="44">
        <v>0</v>
      </c>
      <c r="BV133" s="44">
        <v>0</v>
      </c>
      <c r="BW133" s="44">
        <v>0</v>
      </c>
      <c r="BX133" s="44">
        <v>748.1216045686773</v>
      </c>
      <c r="BY133" s="44"/>
      <c r="BZ133" s="44">
        <v>0</v>
      </c>
      <c r="CA133" s="44">
        <v>0</v>
      </c>
      <c r="CB133" s="44">
        <v>141.64405323073115</v>
      </c>
      <c r="CC133" s="44">
        <v>748.1216045686773</v>
      </c>
      <c r="CD133" s="260">
        <v>0.32234439468322695</v>
      </c>
      <c r="CE133" s="44">
        <v>136.18170610517581</v>
      </c>
      <c r="CF133" s="44">
        <v>4.3549083147743302</v>
      </c>
      <c r="CG133" s="44">
        <v>-2.5266951887063365</v>
      </c>
      <c r="CH133" s="44">
        <v>1.8282131260679937</v>
      </c>
      <c r="CI133" s="44">
        <v>0.21774430600200723</v>
      </c>
      <c r="CJ133" s="44">
        <v>-0.12633475943531683</v>
      </c>
      <c r="CK133" s="44">
        <v>9.1409546566690397E-2</v>
      </c>
      <c r="CL133" s="44"/>
      <c r="CM133" s="44">
        <v>-21.381866666666667</v>
      </c>
      <c r="CN133" s="44" t="s">
        <v>549</v>
      </c>
      <c r="CO133" s="44">
        <v>0</v>
      </c>
      <c r="CP133" s="44">
        <v>0</v>
      </c>
      <c r="CQ133" s="44">
        <v>-146.84266132040304</v>
      </c>
      <c r="CR133" s="44">
        <v>0</v>
      </c>
      <c r="CS133" s="44">
        <v>0</v>
      </c>
      <c r="CT133" s="44">
        <v>-146.84266132040304</v>
      </c>
      <c r="CU133" s="44">
        <v>0</v>
      </c>
      <c r="CV133" s="44">
        <v>9999</v>
      </c>
      <c r="CW133" s="260">
        <v>0</v>
      </c>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row>
    <row r="134" spans="1:131">
      <c r="A134" s="23" t="s">
        <v>828</v>
      </c>
      <c r="B134" s="23" t="s">
        <v>899</v>
      </c>
      <c r="C134" s="44">
        <v>15</v>
      </c>
      <c r="D134" s="44">
        <v>315.6444507298645</v>
      </c>
      <c r="E134" s="44">
        <v>-17.7424</v>
      </c>
      <c r="F134" s="44">
        <v>562.77379746838631</v>
      </c>
      <c r="G134" s="44">
        <v>0</v>
      </c>
      <c r="H134" s="44">
        <v>0</v>
      </c>
      <c r="I134" s="44" t="s">
        <v>752</v>
      </c>
      <c r="J134" s="44"/>
      <c r="K134" s="44"/>
      <c r="L134" s="44">
        <v>339.34323729065227</v>
      </c>
      <c r="M134" s="44">
        <v>7.2757972048064876E-2</v>
      </c>
      <c r="N134" s="44">
        <v>7.2232837633667252E-2</v>
      </c>
      <c r="O134" s="44">
        <v>-17.919824133513092</v>
      </c>
      <c r="P134" s="44">
        <v>0</v>
      </c>
      <c r="Q134" s="44">
        <v>0</v>
      </c>
      <c r="R134" s="44">
        <v>112.22461303019217</v>
      </c>
      <c r="S134" s="44">
        <v>259.33401144548799</v>
      </c>
      <c r="T134" s="44">
        <v>0</v>
      </c>
      <c r="U134" s="44">
        <v>376.56298009299712</v>
      </c>
      <c r="V134" s="44" t="s">
        <v>748</v>
      </c>
      <c r="W134" s="44" t="s">
        <v>748</v>
      </c>
      <c r="X134" s="44" t="s">
        <v>748</v>
      </c>
      <c r="Y134" s="44" t="s">
        <v>748</v>
      </c>
      <c r="Z134" s="44">
        <v>0</v>
      </c>
      <c r="AA134" s="44">
        <v>0</v>
      </c>
      <c r="AB134" s="44">
        <v>0</v>
      </c>
      <c r="AC134" s="44">
        <v>0</v>
      </c>
      <c r="AD134" s="44">
        <v>0</v>
      </c>
      <c r="AE134" s="44">
        <v>0</v>
      </c>
      <c r="AF134" s="44">
        <v>0</v>
      </c>
      <c r="AG134" s="44">
        <v>0</v>
      </c>
      <c r="AH134" s="44">
        <v>112.22461303019217</v>
      </c>
      <c r="AI134" s="44">
        <v>259.33401144548799</v>
      </c>
      <c r="AJ134" s="44">
        <v>0</v>
      </c>
      <c r="AK134" s="44">
        <v>376.56298009299712</v>
      </c>
      <c r="AL134" s="44">
        <v>748.1216045686773</v>
      </c>
      <c r="AM134" s="44">
        <v>177.8515201168465</v>
      </c>
      <c r="AN134" s="44">
        <v>25.708919192612193</v>
      </c>
      <c r="AO134" s="44">
        <v>0</v>
      </c>
      <c r="AP134" s="44">
        <v>0</v>
      </c>
      <c r="AQ134" s="44">
        <v>203.5604393094587</v>
      </c>
      <c r="AR134" s="44">
        <v>112.22461303019217</v>
      </c>
      <c r="AS134" s="279">
        <v>1.8138662617147465</v>
      </c>
      <c r="AT134" s="44">
        <v>177.8515201168465</v>
      </c>
      <c r="AU134" s="44">
        <v>30.431702924202639</v>
      </c>
      <c r="AV134" s="44">
        <v>0</v>
      </c>
      <c r="AW134" s="44">
        <v>0</v>
      </c>
      <c r="AX134" s="44">
        <v>208.28322304104915</v>
      </c>
      <c r="AY134" s="44">
        <v>259.33401144548799</v>
      </c>
      <c r="AZ134" s="260">
        <v>0.80314657487504404</v>
      </c>
      <c r="BA134" s="44">
        <v>177.8515201168465</v>
      </c>
      <c r="BB134" s="44">
        <v>56.140622116814832</v>
      </c>
      <c r="BC134" s="44">
        <v>0</v>
      </c>
      <c r="BD134" s="44">
        <v>0</v>
      </c>
      <c r="BE134" s="44">
        <v>233.99214223366135</v>
      </c>
      <c r="BF134" s="44">
        <v>371.55862447568018</v>
      </c>
      <c r="BG134" s="44">
        <v>68.393903718334741</v>
      </c>
      <c r="BH134" s="260">
        <v>0.62975833911500811</v>
      </c>
      <c r="BI134" s="44">
        <v>24.334309776274591</v>
      </c>
      <c r="BJ134" s="44">
        <v>56.232888665346984</v>
      </c>
      <c r="BK134" s="44">
        <v>0</v>
      </c>
      <c r="BL134" s="44">
        <v>81.652321718363623</v>
      </c>
      <c r="BM134" s="44">
        <v>162.21952015998519</v>
      </c>
      <c r="BN134" s="44">
        <v>177.8515201168465</v>
      </c>
      <c r="BO134" s="44">
        <v>-116.32125164498805</v>
      </c>
      <c r="BP134" s="44">
        <v>56.140622116814832</v>
      </c>
      <c r="BQ134" s="44">
        <v>0</v>
      </c>
      <c r="BR134" s="44">
        <v>0</v>
      </c>
      <c r="BS134" s="44">
        <v>0</v>
      </c>
      <c r="BT134" s="44">
        <v>0</v>
      </c>
      <c r="BU134" s="44">
        <v>0</v>
      </c>
      <c r="BV134" s="44">
        <v>0</v>
      </c>
      <c r="BW134" s="44">
        <v>0</v>
      </c>
      <c r="BX134" s="44">
        <v>748.1216045686773</v>
      </c>
      <c r="BY134" s="44"/>
      <c r="BZ134" s="44">
        <v>0</v>
      </c>
      <c r="CA134" s="44">
        <v>0</v>
      </c>
      <c r="CB134" s="44">
        <v>117.6708905886733</v>
      </c>
      <c r="CC134" s="44">
        <v>748.1216045686773</v>
      </c>
      <c r="CD134" s="260">
        <v>0.27068549476892806</v>
      </c>
      <c r="CE134" s="44">
        <v>175.26883297940921</v>
      </c>
      <c r="CF134" s="44">
        <v>3.22378064619119</v>
      </c>
      <c r="CG134" s="44">
        <v>-2.0966194236210303</v>
      </c>
      <c r="CH134" s="44">
        <v>1.1271612225701597</v>
      </c>
      <c r="CI134" s="44">
        <v>0.16118803771305978</v>
      </c>
      <c r="CJ134" s="44">
        <v>-0.10483097118105161</v>
      </c>
      <c r="CK134" s="44">
        <v>5.6357066532008171E-2</v>
      </c>
      <c r="CL134" s="44"/>
      <c r="CM134" s="44">
        <v>-17.7424</v>
      </c>
      <c r="CN134" s="44" t="s">
        <v>550</v>
      </c>
      <c r="CO134" s="44">
        <v>0</v>
      </c>
      <c r="CP134" s="44">
        <v>0</v>
      </c>
      <c r="CQ134" s="44">
        <v>-116.32125164498805</v>
      </c>
      <c r="CR134" s="44">
        <v>0</v>
      </c>
      <c r="CS134" s="44">
        <v>0</v>
      </c>
      <c r="CT134" s="44">
        <v>-116.32125164498805</v>
      </c>
      <c r="CU134" s="44">
        <v>0</v>
      </c>
      <c r="CV134" s="44">
        <v>9999</v>
      </c>
      <c r="CW134" s="260">
        <v>0</v>
      </c>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row>
    <row r="135" spans="1:131">
      <c r="A135" s="23" t="s">
        <v>814</v>
      </c>
      <c r="B135" s="23" t="s">
        <v>900</v>
      </c>
      <c r="C135" s="44">
        <v>15</v>
      </c>
      <c r="D135" s="44">
        <v>291.70228417763752</v>
      </c>
      <c r="E135" s="44">
        <v>-10.008533333333332</v>
      </c>
      <c r="F135" s="44">
        <v>368.550861496327</v>
      </c>
      <c r="G135" s="44">
        <v>0</v>
      </c>
      <c r="H135" s="44">
        <v>0</v>
      </c>
      <c r="I135" s="44" t="s">
        <v>753</v>
      </c>
      <c r="J135" s="44"/>
      <c r="K135" s="44"/>
      <c r="L135" s="44">
        <v>313.54169074269976</v>
      </c>
      <c r="M135" s="44">
        <v>5.4847180136253365E-2</v>
      </c>
      <c r="N135" s="44">
        <v>5.4451317785895591E-2</v>
      </c>
      <c r="O135" s="44">
        <v>-10.108618624301936</v>
      </c>
      <c r="P135" s="44">
        <v>0</v>
      </c>
      <c r="Q135" s="44">
        <v>0</v>
      </c>
      <c r="R135" s="44">
        <v>73.493965069851484</v>
      </c>
      <c r="S135" s="44">
        <v>169.83337490744134</v>
      </c>
      <c r="T135" s="44">
        <v>0</v>
      </c>
      <c r="U135" s="44">
        <v>246.60460622936949</v>
      </c>
      <c r="V135" s="44" t="s">
        <v>748</v>
      </c>
      <c r="W135" s="44" t="s">
        <v>748</v>
      </c>
      <c r="X135" s="44" t="s">
        <v>748</v>
      </c>
      <c r="Y135" s="44" t="s">
        <v>748</v>
      </c>
      <c r="Z135" s="44">
        <v>0</v>
      </c>
      <c r="AA135" s="44">
        <v>0</v>
      </c>
      <c r="AB135" s="44">
        <v>0</v>
      </c>
      <c r="AC135" s="44">
        <v>0</v>
      </c>
      <c r="AD135" s="44">
        <v>0</v>
      </c>
      <c r="AE135" s="44">
        <v>0</v>
      </c>
      <c r="AF135" s="44">
        <v>0</v>
      </c>
      <c r="AG135" s="44">
        <v>0</v>
      </c>
      <c r="AH135" s="44">
        <v>73.493965069851484</v>
      </c>
      <c r="AI135" s="44">
        <v>169.83337490744134</v>
      </c>
      <c r="AJ135" s="44">
        <v>0</v>
      </c>
      <c r="AK135" s="44">
        <v>246.60460622936949</v>
      </c>
      <c r="AL135" s="44">
        <v>489.9319462066623</v>
      </c>
      <c r="AM135" s="44">
        <v>163.71018654493687</v>
      </c>
      <c r="AN135" s="44">
        <v>19.380168005975719</v>
      </c>
      <c r="AO135" s="44">
        <v>0</v>
      </c>
      <c r="AP135" s="44">
        <v>0</v>
      </c>
      <c r="AQ135" s="44">
        <v>183.09035455091259</v>
      </c>
      <c r="AR135" s="44">
        <v>73.493965069851484</v>
      </c>
      <c r="AS135" s="279">
        <v>2.4912297816139937</v>
      </c>
      <c r="AT135" s="44">
        <v>163.71018654493687</v>
      </c>
      <c r="AU135" s="44">
        <v>22.940346537339792</v>
      </c>
      <c r="AV135" s="44">
        <v>0</v>
      </c>
      <c r="AW135" s="44">
        <v>0</v>
      </c>
      <c r="AX135" s="44">
        <v>186.65053308227667</v>
      </c>
      <c r="AY135" s="44">
        <v>169.83337490744134</v>
      </c>
      <c r="AZ135" s="279">
        <v>1.0990215155531158</v>
      </c>
      <c r="BA135" s="44">
        <v>163.71018654493687</v>
      </c>
      <c r="BB135" s="44">
        <v>42.320514543315511</v>
      </c>
      <c r="BC135" s="44">
        <v>0</v>
      </c>
      <c r="BD135" s="44">
        <v>0</v>
      </c>
      <c r="BE135" s="44">
        <v>206.03070108825239</v>
      </c>
      <c r="BF135" s="44">
        <v>243.32733997729281</v>
      </c>
      <c r="BG135" s="44">
        <v>47.172144821948422</v>
      </c>
      <c r="BH135" s="260">
        <v>0.84672236628846997</v>
      </c>
      <c r="BI135" s="44">
        <v>17.247513642032921</v>
      </c>
      <c r="BJ135" s="44">
        <v>39.856380694721786</v>
      </c>
      <c r="BK135" s="44">
        <v>0</v>
      </c>
      <c r="BL135" s="44">
        <v>57.873000947583812</v>
      </c>
      <c r="BM135" s="44">
        <v>114.97689528433851</v>
      </c>
      <c r="BN135" s="44">
        <v>163.71018654493687</v>
      </c>
      <c r="BO135" s="44">
        <v>-69.500416939091281</v>
      </c>
      <c r="BP135" s="44">
        <v>42.320514543315511</v>
      </c>
      <c r="BQ135" s="44">
        <v>0</v>
      </c>
      <c r="BR135" s="44">
        <v>0</v>
      </c>
      <c r="BS135" s="44">
        <v>0</v>
      </c>
      <c r="BT135" s="44">
        <v>0</v>
      </c>
      <c r="BU135" s="44">
        <v>0</v>
      </c>
      <c r="BV135" s="44">
        <v>0</v>
      </c>
      <c r="BW135" s="44">
        <v>0</v>
      </c>
      <c r="BX135" s="44">
        <v>489.9319462066623</v>
      </c>
      <c r="BY135" s="44"/>
      <c r="BZ135" s="44">
        <v>0</v>
      </c>
      <c r="CA135" s="44">
        <v>0</v>
      </c>
      <c r="CB135" s="44">
        <v>136.5302841491611</v>
      </c>
      <c r="CC135" s="44">
        <v>489.9319462066623</v>
      </c>
      <c r="CD135" s="260">
        <v>0.36828527389748722</v>
      </c>
      <c r="CE135" s="44">
        <v>121.35545625753834</v>
      </c>
      <c r="CF135" s="44">
        <v>2.9786608163843544</v>
      </c>
      <c r="CG135" s="44">
        <v>-1.1827083790433257</v>
      </c>
      <c r="CH135" s="44">
        <v>1.7959524373410287</v>
      </c>
      <c r="CI135" s="44">
        <v>0.14893230310278238</v>
      </c>
      <c r="CJ135" s="44">
        <v>-5.913541895216632E-2</v>
      </c>
      <c r="CK135" s="44">
        <v>8.9796884150616069E-2</v>
      </c>
      <c r="CL135" s="44"/>
      <c r="CM135" s="44">
        <v>-10.008533333333332</v>
      </c>
      <c r="CN135" s="44" t="s">
        <v>551</v>
      </c>
      <c r="CO135" s="44">
        <v>0</v>
      </c>
      <c r="CP135" s="44">
        <v>0</v>
      </c>
      <c r="CQ135" s="44">
        <v>-69.500416939091281</v>
      </c>
      <c r="CR135" s="44">
        <v>0</v>
      </c>
      <c r="CS135" s="44">
        <v>0</v>
      </c>
      <c r="CT135" s="44">
        <v>-69.500416939091281</v>
      </c>
      <c r="CU135" s="44">
        <v>0</v>
      </c>
      <c r="CV135" s="44">
        <v>9999</v>
      </c>
      <c r="CW135" s="260">
        <v>0</v>
      </c>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row>
    <row r="136" spans="1:131">
      <c r="A136" s="23" t="s">
        <v>844</v>
      </c>
      <c r="B136" s="23" t="s">
        <v>901</v>
      </c>
      <c r="C136" s="44">
        <v>15</v>
      </c>
      <c r="D136" s="44">
        <v>0</v>
      </c>
      <c r="E136" s="44">
        <v>-17.7424</v>
      </c>
      <c r="F136" s="44">
        <v>0</v>
      </c>
      <c r="G136" s="44">
        <v>0</v>
      </c>
      <c r="H136" s="44">
        <v>0</v>
      </c>
      <c r="I136" s="44" t="s">
        <v>754</v>
      </c>
      <c r="J136" s="44"/>
      <c r="K136" s="44"/>
      <c r="L136" s="44">
        <v>0</v>
      </c>
      <c r="M136" s="44">
        <v>0</v>
      </c>
      <c r="N136" s="44">
        <v>0</v>
      </c>
      <c r="O136" s="44">
        <v>-17.919823966621728</v>
      </c>
      <c r="P136" s="44">
        <v>0</v>
      </c>
      <c r="Q136" s="44">
        <v>0</v>
      </c>
      <c r="R136" s="44">
        <v>0</v>
      </c>
      <c r="S136" s="44">
        <v>0</v>
      </c>
      <c r="T136" s="44">
        <v>0</v>
      </c>
      <c r="U136" s="44">
        <v>0</v>
      </c>
      <c r="V136" s="44" t="s">
        <v>748</v>
      </c>
      <c r="W136" s="44" t="s">
        <v>748</v>
      </c>
      <c r="X136" s="44" t="s">
        <v>748</v>
      </c>
      <c r="Y136" s="44" t="s">
        <v>748</v>
      </c>
      <c r="Z136" s="44">
        <v>0</v>
      </c>
      <c r="AA136" s="44">
        <v>0</v>
      </c>
      <c r="AB136" s="44">
        <v>0</v>
      </c>
      <c r="AC136" s="44">
        <v>0</v>
      </c>
      <c r="AD136" s="44">
        <v>0</v>
      </c>
      <c r="AE136" s="44">
        <v>0</v>
      </c>
      <c r="AF136" s="44">
        <v>0</v>
      </c>
      <c r="AG136" s="44">
        <v>0</v>
      </c>
      <c r="AH136" s="44">
        <v>0</v>
      </c>
      <c r="AI136" s="44">
        <v>0</v>
      </c>
      <c r="AJ136" s="44">
        <v>0</v>
      </c>
      <c r="AK136" s="44">
        <v>0</v>
      </c>
      <c r="AL136" s="44">
        <v>0</v>
      </c>
      <c r="AM136" s="44">
        <v>0</v>
      </c>
      <c r="AN136" s="44">
        <v>0</v>
      </c>
      <c r="AO136" s="44">
        <v>0</v>
      </c>
      <c r="AP136" s="44">
        <v>0</v>
      </c>
      <c r="AQ136" s="44">
        <v>0</v>
      </c>
      <c r="AR136" s="44">
        <v>0</v>
      </c>
      <c r="AS136" s="279">
        <v>9999</v>
      </c>
      <c r="AT136" s="44">
        <v>0</v>
      </c>
      <c r="AU136" s="44">
        <v>0</v>
      </c>
      <c r="AV136" s="44">
        <v>0</v>
      </c>
      <c r="AW136" s="44">
        <v>0</v>
      </c>
      <c r="AX136" s="44">
        <v>0</v>
      </c>
      <c r="AY136" s="44">
        <v>0</v>
      </c>
      <c r="AZ136" s="279">
        <v>9999</v>
      </c>
      <c r="BA136" s="44">
        <v>0</v>
      </c>
      <c r="BB136" s="44">
        <v>0</v>
      </c>
      <c r="BC136" s="44">
        <v>0</v>
      </c>
      <c r="BD136" s="44">
        <v>0</v>
      </c>
      <c r="BE136" s="44">
        <v>0</v>
      </c>
      <c r="BF136" s="44">
        <v>0</v>
      </c>
      <c r="BG136" s="44">
        <v>9999</v>
      </c>
      <c r="BH136" s="279">
        <v>9999</v>
      </c>
      <c r="BI136" s="44">
        <v>9999</v>
      </c>
      <c r="BJ136" s="44">
        <v>9999</v>
      </c>
      <c r="BK136" s="44">
        <v>9999</v>
      </c>
      <c r="BL136" s="44">
        <v>9999</v>
      </c>
      <c r="BM136" s="44">
        <v>9999</v>
      </c>
      <c r="BN136" s="44">
        <v>0</v>
      </c>
      <c r="BO136" s="44">
        <v>-122.08213799509083</v>
      </c>
      <c r="BP136" s="44">
        <v>0</v>
      </c>
      <c r="BQ136" s="44">
        <v>0</v>
      </c>
      <c r="BR136" s="44">
        <v>0</v>
      </c>
      <c r="BS136" s="44">
        <v>0</v>
      </c>
      <c r="BT136" s="44">
        <v>0</v>
      </c>
      <c r="BU136" s="44">
        <v>0</v>
      </c>
      <c r="BV136" s="44">
        <v>0</v>
      </c>
      <c r="BW136" s="44">
        <v>0</v>
      </c>
      <c r="BX136" s="44">
        <v>0</v>
      </c>
      <c r="BY136" s="44"/>
      <c r="BZ136" s="44">
        <v>0</v>
      </c>
      <c r="CA136" s="44">
        <v>0</v>
      </c>
      <c r="CB136" s="44">
        <v>-122.08213799509083</v>
      </c>
      <c r="CC136" s="44">
        <v>0</v>
      </c>
      <c r="CD136" s="260">
        <v>0</v>
      </c>
      <c r="CE136" s="44">
        <v>9999</v>
      </c>
      <c r="CF136" s="44">
        <v>0</v>
      </c>
      <c r="CG136" s="44">
        <v>-2.0966194040947452</v>
      </c>
      <c r="CH136" s="44">
        <v>-2.0966194040947452</v>
      </c>
      <c r="CI136" s="44">
        <v>0</v>
      </c>
      <c r="CJ136" s="44">
        <v>-0.10483097020473707</v>
      </c>
      <c r="CK136" s="44">
        <v>-0.10483097020473707</v>
      </c>
      <c r="CL136" s="44"/>
      <c r="CM136" s="44">
        <v>-17.7424</v>
      </c>
      <c r="CN136" s="44" t="s">
        <v>552</v>
      </c>
      <c r="CO136" s="44">
        <v>0</v>
      </c>
      <c r="CP136" s="44">
        <v>0</v>
      </c>
      <c r="CQ136" s="44">
        <v>-122.08213799509083</v>
      </c>
      <c r="CR136" s="44">
        <v>0</v>
      </c>
      <c r="CS136" s="44">
        <v>0</v>
      </c>
      <c r="CT136" s="44">
        <v>-122.08213799509083</v>
      </c>
      <c r="CU136" s="44">
        <v>0</v>
      </c>
      <c r="CV136" s="44">
        <v>9999</v>
      </c>
      <c r="CW136" s="260">
        <v>0</v>
      </c>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row>
    <row r="137" spans="1:131">
      <c r="A137" s="23" t="s">
        <v>845</v>
      </c>
      <c r="B137" s="23" t="s">
        <v>902</v>
      </c>
      <c r="C137" s="44">
        <v>15</v>
      </c>
      <c r="D137" s="44">
        <v>0</v>
      </c>
      <c r="E137" s="44">
        <v>-26.841066666666666</v>
      </c>
      <c r="F137" s="44">
        <v>0</v>
      </c>
      <c r="G137" s="44">
        <v>0</v>
      </c>
      <c r="H137" s="44">
        <v>0</v>
      </c>
      <c r="I137" s="44" t="s">
        <v>754</v>
      </c>
      <c r="J137" s="44"/>
      <c r="K137" s="44"/>
      <c r="L137" s="44">
        <v>0</v>
      </c>
      <c r="M137" s="44">
        <v>0</v>
      </c>
      <c r="N137" s="44">
        <v>0</v>
      </c>
      <c r="O137" s="44">
        <v>-27.109477282837997</v>
      </c>
      <c r="P137" s="44">
        <v>0</v>
      </c>
      <c r="Q137" s="44">
        <v>0</v>
      </c>
      <c r="R137" s="44">
        <v>0</v>
      </c>
      <c r="S137" s="44">
        <v>0</v>
      </c>
      <c r="T137" s="44">
        <v>0</v>
      </c>
      <c r="U137" s="44">
        <v>0</v>
      </c>
      <c r="V137" s="44" t="s">
        <v>748</v>
      </c>
      <c r="W137" s="44" t="s">
        <v>748</v>
      </c>
      <c r="X137" s="44" t="s">
        <v>748</v>
      </c>
      <c r="Y137" s="44" t="s">
        <v>748</v>
      </c>
      <c r="Z137" s="44">
        <v>0</v>
      </c>
      <c r="AA137" s="44">
        <v>0</v>
      </c>
      <c r="AB137" s="44">
        <v>0</v>
      </c>
      <c r="AC137" s="44">
        <v>0</v>
      </c>
      <c r="AD137" s="44">
        <v>0</v>
      </c>
      <c r="AE137" s="44">
        <v>0</v>
      </c>
      <c r="AF137" s="44">
        <v>0</v>
      </c>
      <c r="AG137" s="44">
        <v>0</v>
      </c>
      <c r="AH137" s="44">
        <v>0</v>
      </c>
      <c r="AI137" s="44">
        <v>0</v>
      </c>
      <c r="AJ137" s="44">
        <v>0</v>
      </c>
      <c r="AK137" s="44">
        <v>0</v>
      </c>
      <c r="AL137" s="44">
        <v>0</v>
      </c>
      <c r="AM137" s="44">
        <v>0</v>
      </c>
      <c r="AN137" s="44">
        <v>0</v>
      </c>
      <c r="AO137" s="44">
        <v>0</v>
      </c>
      <c r="AP137" s="44">
        <v>0</v>
      </c>
      <c r="AQ137" s="44">
        <v>0</v>
      </c>
      <c r="AR137" s="44">
        <v>0</v>
      </c>
      <c r="AS137" s="279">
        <v>9999</v>
      </c>
      <c r="AT137" s="44">
        <v>0</v>
      </c>
      <c r="AU137" s="44">
        <v>0</v>
      </c>
      <c r="AV137" s="44">
        <v>0</v>
      </c>
      <c r="AW137" s="44">
        <v>0</v>
      </c>
      <c r="AX137" s="44">
        <v>0</v>
      </c>
      <c r="AY137" s="44">
        <v>0</v>
      </c>
      <c r="AZ137" s="279">
        <v>9999</v>
      </c>
      <c r="BA137" s="44">
        <v>0</v>
      </c>
      <c r="BB137" s="44">
        <v>0</v>
      </c>
      <c r="BC137" s="44">
        <v>0</v>
      </c>
      <c r="BD137" s="44">
        <v>0</v>
      </c>
      <c r="BE137" s="44">
        <v>0</v>
      </c>
      <c r="BF137" s="44">
        <v>0</v>
      </c>
      <c r="BG137" s="44">
        <v>9999</v>
      </c>
      <c r="BH137" s="279">
        <v>9999</v>
      </c>
      <c r="BI137" s="44">
        <v>9999</v>
      </c>
      <c r="BJ137" s="44">
        <v>9999</v>
      </c>
      <c r="BK137" s="44">
        <v>9999</v>
      </c>
      <c r="BL137" s="44">
        <v>9999</v>
      </c>
      <c r="BM137" s="44">
        <v>9999</v>
      </c>
      <c r="BN137" s="44">
        <v>0</v>
      </c>
      <c r="BO137" s="44">
        <v>-184.68836260795803</v>
      </c>
      <c r="BP137" s="44">
        <v>0</v>
      </c>
      <c r="BQ137" s="44">
        <v>0</v>
      </c>
      <c r="BR137" s="44">
        <v>0</v>
      </c>
      <c r="BS137" s="44">
        <v>0</v>
      </c>
      <c r="BT137" s="44">
        <v>0</v>
      </c>
      <c r="BU137" s="44">
        <v>0</v>
      </c>
      <c r="BV137" s="44">
        <v>0</v>
      </c>
      <c r="BW137" s="44">
        <v>0</v>
      </c>
      <c r="BX137" s="44">
        <v>0</v>
      </c>
      <c r="BY137" s="44"/>
      <c r="BZ137" s="44">
        <v>0</v>
      </c>
      <c r="CA137" s="44">
        <v>0</v>
      </c>
      <c r="CB137" s="44">
        <v>-184.68836260795803</v>
      </c>
      <c r="CC137" s="44">
        <v>0</v>
      </c>
      <c r="CD137" s="260">
        <v>0</v>
      </c>
      <c r="CE137" s="44">
        <v>9999</v>
      </c>
      <c r="CF137" s="44">
        <v>0</v>
      </c>
      <c r="CG137" s="44">
        <v>-3.1718088420920405</v>
      </c>
      <c r="CH137" s="44">
        <v>-3.1718088420920405</v>
      </c>
      <c r="CI137" s="44">
        <v>0</v>
      </c>
      <c r="CJ137" s="44">
        <v>-0.15859044210460221</v>
      </c>
      <c r="CK137" s="44">
        <v>-0.15859044210460221</v>
      </c>
      <c r="CL137" s="44"/>
      <c r="CM137" s="44">
        <v>-26.841066666666666</v>
      </c>
      <c r="CN137" s="44" t="s">
        <v>552</v>
      </c>
      <c r="CO137" s="44">
        <v>0</v>
      </c>
      <c r="CP137" s="44">
        <v>0</v>
      </c>
      <c r="CQ137" s="44">
        <v>-184.68836260795803</v>
      </c>
      <c r="CR137" s="44">
        <v>0</v>
      </c>
      <c r="CS137" s="44">
        <v>0</v>
      </c>
      <c r="CT137" s="44">
        <v>-184.68836260795803</v>
      </c>
      <c r="CU137" s="44">
        <v>0</v>
      </c>
      <c r="CV137" s="44">
        <v>9999</v>
      </c>
      <c r="CW137" s="260">
        <v>0</v>
      </c>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row>
    <row r="138" spans="1:131">
      <c r="A138" s="23" t="s">
        <v>846</v>
      </c>
      <c r="B138" s="23" t="s">
        <v>903</v>
      </c>
      <c r="C138" s="44">
        <v>15</v>
      </c>
      <c r="D138" s="44">
        <v>0</v>
      </c>
      <c r="E138" s="44">
        <v>-18.197333333333333</v>
      </c>
      <c r="F138" s="44">
        <v>0</v>
      </c>
      <c r="G138" s="44">
        <v>0</v>
      </c>
      <c r="H138" s="44">
        <v>0</v>
      </c>
      <c r="I138" s="44" t="s">
        <v>755</v>
      </c>
      <c r="J138" s="44"/>
      <c r="K138" s="44"/>
      <c r="L138" s="44">
        <v>0</v>
      </c>
      <c r="M138" s="44">
        <v>0</v>
      </c>
      <c r="N138" s="44">
        <v>0</v>
      </c>
      <c r="O138" s="44">
        <v>-18.379306546847221</v>
      </c>
      <c r="P138" s="44">
        <v>0</v>
      </c>
      <c r="Q138" s="44">
        <v>0</v>
      </c>
      <c r="R138" s="44">
        <v>0</v>
      </c>
      <c r="S138" s="44">
        <v>0</v>
      </c>
      <c r="T138" s="44">
        <v>0</v>
      </c>
      <c r="U138" s="44">
        <v>0</v>
      </c>
      <c r="V138" s="44" t="s">
        <v>748</v>
      </c>
      <c r="W138" s="44" t="s">
        <v>748</v>
      </c>
      <c r="X138" s="44" t="s">
        <v>748</v>
      </c>
      <c r="Y138" s="44" t="s">
        <v>748</v>
      </c>
      <c r="Z138" s="44">
        <v>0</v>
      </c>
      <c r="AA138" s="44">
        <v>0</v>
      </c>
      <c r="AB138" s="44">
        <v>0</v>
      </c>
      <c r="AC138" s="44">
        <v>0</v>
      </c>
      <c r="AD138" s="44">
        <v>0</v>
      </c>
      <c r="AE138" s="44">
        <v>0</v>
      </c>
      <c r="AF138" s="44">
        <v>0</v>
      </c>
      <c r="AG138" s="44">
        <v>0</v>
      </c>
      <c r="AH138" s="44">
        <v>0</v>
      </c>
      <c r="AI138" s="44">
        <v>0</v>
      </c>
      <c r="AJ138" s="44">
        <v>0</v>
      </c>
      <c r="AK138" s="44">
        <v>0</v>
      </c>
      <c r="AL138" s="44">
        <v>0</v>
      </c>
      <c r="AM138" s="44">
        <v>0</v>
      </c>
      <c r="AN138" s="44">
        <v>0</v>
      </c>
      <c r="AO138" s="44">
        <v>0</v>
      </c>
      <c r="AP138" s="44">
        <v>0</v>
      </c>
      <c r="AQ138" s="44">
        <v>0</v>
      </c>
      <c r="AR138" s="44">
        <v>0</v>
      </c>
      <c r="AS138" s="279">
        <v>9999</v>
      </c>
      <c r="AT138" s="44">
        <v>0</v>
      </c>
      <c r="AU138" s="44">
        <v>0</v>
      </c>
      <c r="AV138" s="44">
        <v>0</v>
      </c>
      <c r="AW138" s="44">
        <v>0</v>
      </c>
      <c r="AX138" s="44">
        <v>0</v>
      </c>
      <c r="AY138" s="44">
        <v>0</v>
      </c>
      <c r="AZ138" s="279">
        <v>9999</v>
      </c>
      <c r="BA138" s="44">
        <v>0</v>
      </c>
      <c r="BB138" s="44">
        <v>0</v>
      </c>
      <c r="BC138" s="44">
        <v>0</v>
      </c>
      <c r="BD138" s="44">
        <v>0</v>
      </c>
      <c r="BE138" s="44">
        <v>0</v>
      </c>
      <c r="BF138" s="44">
        <v>0</v>
      </c>
      <c r="BG138" s="44">
        <v>9999</v>
      </c>
      <c r="BH138" s="279">
        <v>9999</v>
      </c>
      <c r="BI138" s="44">
        <v>9999</v>
      </c>
      <c r="BJ138" s="44">
        <v>9999</v>
      </c>
      <c r="BK138" s="44">
        <v>9999</v>
      </c>
      <c r="BL138" s="44">
        <v>9999</v>
      </c>
      <c r="BM138" s="44">
        <v>9999</v>
      </c>
      <c r="BN138" s="44">
        <v>0</v>
      </c>
      <c r="BO138" s="44">
        <v>-125.03797049443503</v>
      </c>
      <c r="BP138" s="44">
        <v>0</v>
      </c>
      <c r="BQ138" s="44">
        <v>0</v>
      </c>
      <c r="BR138" s="44">
        <v>0</v>
      </c>
      <c r="BS138" s="44">
        <v>0</v>
      </c>
      <c r="BT138" s="44">
        <v>0</v>
      </c>
      <c r="BU138" s="44">
        <v>0</v>
      </c>
      <c r="BV138" s="44">
        <v>0</v>
      </c>
      <c r="BW138" s="44">
        <v>0</v>
      </c>
      <c r="BX138" s="44">
        <v>0</v>
      </c>
      <c r="BY138" s="44"/>
      <c r="BZ138" s="44">
        <v>0</v>
      </c>
      <c r="CA138" s="44">
        <v>0</v>
      </c>
      <c r="CB138" s="44">
        <v>-125.03797049443503</v>
      </c>
      <c r="CC138" s="44">
        <v>0</v>
      </c>
      <c r="CD138" s="260">
        <v>0</v>
      </c>
      <c r="CE138" s="44">
        <v>9999</v>
      </c>
      <c r="CF138" s="44">
        <v>0</v>
      </c>
      <c r="CG138" s="44">
        <v>-2.1503788659811263</v>
      </c>
      <c r="CH138" s="44">
        <v>-2.1503788659811263</v>
      </c>
      <c r="CI138" s="44">
        <v>0</v>
      </c>
      <c r="CJ138" s="44">
        <v>-0.10751894329905623</v>
      </c>
      <c r="CK138" s="44">
        <v>-0.10751894329905623</v>
      </c>
      <c r="CL138" s="44"/>
      <c r="CM138" s="44">
        <v>-18.197333333333333</v>
      </c>
      <c r="CN138" s="44" t="s">
        <v>553</v>
      </c>
      <c r="CO138" s="44">
        <v>0</v>
      </c>
      <c r="CP138" s="44">
        <v>0</v>
      </c>
      <c r="CQ138" s="44">
        <v>-125.03797049443503</v>
      </c>
      <c r="CR138" s="44">
        <v>0</v>
      </c>
      <c r="CS138" s="44">
        <v>0</v>
      </c>
      <c r="CT138" s="44">
        <v>-125.03797049443503</v>
      </c>
      <c r="CU138" s="44">
        <v>0</v>
      </c>
      <c r="CV138" s="44">
        <v>9999</v>
      </c>
      <c r="CW138" s="260">
        <v>0</v>
      </c>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row>
    <row r="139" spans="1:131">
      <c r="A139" s="23" t="s">
        <v>847</v>
      </c>
      <c r="B139" s="23" t="s">
        <v>904</v>
      </c>
      <c r="C139" s="44">
        <v>15</v>
      </c>
      <c r="D139" s="44">
        <v>0</v>
      </c>
      <c r="E139" s="44">
        <v>-32.755199999999995</v>
      </c>
      <c r="F139" s="44">
        <v>0</v>
      </c>
      <c r="G139" s="44">
        <v>0</v>
      </c>
      <c r="H139" s="44">
        <v>0</v>
      </c>
      <c r="I139" s="44" t="s">
        <v>756</v>
      </c>
      <c r="J139" s="44"/>
      <c r="K139" s="44"/>
      <c r="L139" s="44">
        <v>0</v>
      </c>
      <c r="M139" s="44">
        <v>0</v>
      </c>
      <c r="N139" s="44">
        <v>0</v>
      </c>
      <c r="O139" s="44">
        <v>-33.082751568650004</v>
      </c>
      <c r="P139" s="44">
        <v>0</v>
      </c>
      <c r="Q139" s="44">
        <v>0</v>
      </c>
      <c r="R139" s="44">
        <v>0</v>
      </c>
      <c r="S139" s="44">
        <v>0</v>
      </c>
      <c r="T139" s="44">
        <v>0</v>
      </c>
      <c r="U139" s="44">
        <v>0</v>
      </c>
      <c r="V139" s="44" t="s">
        <v>748</v>
      </c>
      <c r="W139" s="44" t="s">
        <v>748</v>
      </c>
      <c r="X139" s="44" t="s">
        <v>748</v>
      </c>
      <c r="Y139" s="44" t="s">
        <v>748</v>
      </c>
      <c r="Z139" s="44">
        <v>0</v>
      </c>
      <c r="AA139" s="44">
        <v>0</v>
      </c>
      <c r="AB139" s="44">
        <v>0</v>
      </c>
      <c r="AC139" s="44">
        <v>0</v>
      </c>
      <c r="AD139" s="44">
        <v>0</v>
      </c>
      <c r="AE139" s="44">
        <v>0</v>
      </c>
      <c r="AF139" s="44">
        <v>0</v>
      </c>
      <c r="AG139" s="44">
        <v>0</v>
      </c>
      <c r="AH139" s="44">
        <v>0</v>
      </c>
      <c r="AI139" s="44">
        <v>0</v>
      </c>
      <c r="AJ139" s="44">
        <v>0</v>
      </c>
      <c r="AK139" s="44">
        <v>0</v>
      </c>
      <c r="AL139" s="44">
        <v>0</v>
      </c>
      <c r="AM139" s="44">
        <v>0</v>
      </c>
      <c r="AN139" s="44">
        <v>0</v>
      </c>
      <c r="AO139" s="44">
        <v>0</v>
      </c>
      <c r="AP139" s="44">
        <v>0</v>
      </c>
      <c r="AQ139" s="44">
        <v>0</v>
      </c>
      <c r="AR139" s="44">
        <v>0</v>
      </c>
      <c r="AS139" s="279">
        <v>9999</v>
      </c>
      <c r="AT139" s="44">
        <v>0</v>
      </c>
      <c r="AU139" s="44">
        <v>0</v>
      </c>
      <c r="AV139" s="44">
        <v>0</v>
      </c>
      <c r="AW139" s="44">
        <v>0</v>
      </c>
      <c r="AX139" s="44">
        <v>0</v>
      </c>
      <c r="AY139" s="44">
        <v>0</v>
      </c>
      <c r="AZ139" s="279">
        <v>9999</v>
      </c>
      <c r="BA139" s="44">
        <v>0</v>
      </c>
      <c r="BB139" s="44">
        <v>0</v>
      </c>
      <c r="BC139" s="44">
        <v>0</v>
      </c>
      <c r="BD139" s="44">
        <v>0</v>
      </c>
      <c r="BE139" s="44">
        <v>0</v>
      </c>
      <c r="BF139" s="44">
        <v>0</v>
      </c>
      <c r="BG139" s="44">
        <v>9999</v>
      </c>
      <c r="BH139" s="279">
        <v>9999</v>
      </c>
      <c r="BI139" s="44">
        <v>9999</v>
      </c>
      <c r="BJ139" s="44">
        <v>9999</v>
      </c>
      <c r="BK139" s="44">
        <v>9999</v>
      </c>
      <c r="BL139" s="44">
        <v>9999</v>
      </c>
      <c r="BM139" s="44">
        <v>9999</v>
      </c>
      <c r="BN139" s="44">
        <v>0</v>
      </c>
      <c r="BO139" s="44">
        <v>-221.91594154621808</v>
      </c>
      <c r="BP139" s="44">
        <v>0</v>
      </c>
      <c r="BQ139" s="44">
        <v>0</v>
      </c>
      <c r="BR139" s="44">
        <v>0</v>
      </c>
      <c r="BS139" s="44">
        <v>0</v>
      </c>
      <c r="BT139" s="44">
        <v>0</v>
      </c>
      <c r="BU139" s="44">
        <v>0</v>
      </c>
      <c r="BV139" s="44">
        <v>0</v>
      </c>
      <c r="BW139" s="44">
        <v>0</v>
      </c>
      <c r="BX139" s="44">
        <v>0</v>
      </c>
      <c r="BY139" s="44"/>
      <c r="BZ139" s="44">
        <v>0</v>
      </c>
      <c r="CA139" s="44">
        <v>0</v>
      </c>
      <c r="CB139" s="44">
        <v>-221.91594154621808</v>
      </c>
      <c r="CC139" s="44">
        <v>0</v>
      </c>
      <c r="CD139" s="260">
        <v>0</v>
      </c>
      <c r="CE139" s="44">
        <v>9999</v>
      </c>
      <c r="CF139" s="44">
        <v>0</v>
      </c>
      <c r="CG139" s="44">
        <v>-3.8706819335320604</v>
      </c>
      <c r="CH139" s="44">
        <v>-3.8706819335320604</v>
      </c>
      <c r="CI139" s="44">
        <v>0</v>
      </c>
      <c r="CJ139" s="44">
        <v>-0.19353409667660249</v>
      </c>
      <c r="CK139" s="44">
        <v>-0.19353409667660249</v>
      </c>
      <c r="CL139" s="44"/>
      <c r="CM139" s="44">
        <v>-32.755199999999995</v>
      </c>
      <c r="CN139" s="44" t="s">
        <v>554</v>
      </c>
      <c r="CO139" s="44">
        <v>0</v>
      </c>
      <c r="CP139" s="44">
        <v>0</v>
      </c>
      <c r="CQ139" s="44">
        <v>-221.91594154621808</v>
      </c>
      <c r="CR139" s="44">
        <v>0</v>
      </c>
      <c r="CS139" s="44">
        <v>0</v>
      </c>
      <c r="CT139" s="44">
        <v>-221.91594154621808</v>
      </c>
      <c r="CU139" s="44">
        <v>0</v>
      </c>
      <c r="CV139" s="44">
        <v>9999</v>
      </c>
      <c r="CW139" s="260">
        <v>0</v>
      </c>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row>
    <row r="140" spans="1:131">
      <c r="A140" s="23" t="s">
        <v>848</v>
      </c>
      <c r="B140" s="23" t="s">
        <v>905</v>
      </c>
      <c r="C140" s="44">
        <v>15</v>
      </c>
      <c r="D140" s="44">
        <v>0</v>
      </c>
      <c r="E140" s="44">
        <v>-18.197333333333333</v>
      </c>
      <c r="F140" s="44">
        <v>0</v>
      </c>
      <c r="G140" s="44">
        <v>0</v>
      </c>
      <c r="H140" s="44">
        <v>0</v>
      </c>
      <c r="I140" s="44" t="s">
        <v>757</v>
      </c>
      <c r="J140" s="44"/>
      <c r="K140" s="44"/>
      <c r="L140" s="44">
        <v>0</v>
      </c>
      <c r="M140" s="44">
        <v>0</v>
      </c>
      <c r="N140" s="44">
        <v>0</v>
      </c>
      <c r="O140" s="44">
        <v>-18.379306666666665</v>
      </c>
      <c r="P140" s="44">
        <v>0</v>
      </c>
      <c r="Q140" s="44">
        <v>0</v>
      </c>
      <c r="R140" s="44">
        <v>0</v>
      </c>
      <c r="S140" s="44">
        <v>0</v>
      </c>
      <c r="T140" s="44">
        <v>0</v>
      </c>
      <c r="U140" s="44">
        <v>0</v>
      </c>
      <c r="V140" s="44" t="s">
        <v>748</v>
      </c>
      <c r="W140" s="44" t="s">
        <v>748</v>
      </c>
      <c r="X140" s="44" t="s">
        <v>748</v>
      </c>
      <c r="Y140" s="44" t="s">
        <v>748</v>
      </c>
      <c r="Z140" s="44">
        <v>0</v>
      </c>
      <c r="AA140" s="44">
        <v>0</v>
      </c>
      <c r="AB140" s="44">
        <v>0</v>
      </c>
      <c r="AC140" s="44">
        <v>0</v>
      </c>
      <c r="AD140" s="44">
        <v>0</v>
      </c>
      <c r="AE140" s="44">
        <v>0</v>
      </c>
      <c r="AF140" s="44">
        <v>0</v>
      </c>
      <c r="AG140" s="44">
        <v>0</v>
      </c>
      <c r="AH140" s="44">
        <v>0</v>
      </c>
      <c r="AI140" s="44">
        <v>0</v>
      </c>
      <c r="AJ140" s="44">
        <v>0</v>
      </c>
      <c r="AK140" s="44">
        <v>0</v>
      </c>
      <c r="AL140" s="44">
        <v>0</v>
      </c>
      <c r="AM140" s="44">
        <v>0</v>
      </c>
      <c r="AN140" s="44">
        <v>0</v>
      </c>
      <c r="AO140" s="44">
        <v>0</v>
      </c>
      <c r="AP140" s="44">
        <v>0</v>
      </c>
      <c r="AQ140" s="44">
        <v>0</v>
      </c>
      <c r="AR140" s="44">
        <v>0</v>
      </c>
      <c r="AS140" s="279">
        <v>9999</v>
      </c>
      <c r="AT140" s="44">
        <v>0</v>
      </c>
      <c r="AU140" s="44">
        <v>0</v>
      </c>
      <c r="AV140" s="44">
        <v>0</v>
      </c>
      <c r="AW140" s="44">
        <v>0</v>
      </c>
      <c r="AX140" s="44">
        <v>0</v>
      </c>
      <c r="AY140" s="44">
        <v>0</v>
      </c>
      <c r="AZ140" s="279">
        <v>9999</v>
      </c>
      <c r="BA140" s="44">
        <v>0</v>
      </c>
      <c r="BB140" s="44">
        <v>0</v>
      </c>
      <c r="BC140" s="44">
        <v>0</v>
      </c>
      <c r="BD140" s="44">
        <v>0</v>
      </c>
      <c r="BE140" s="44">
        <v>0</v>
      </c>
      <c r="BF140" s="44">
        <v>0</v>
      </c>
      <c r="BG140" s="44">
        <v>9999</v>
      </c>
      <c r="BH140" s="279">
        <v>9999</v>
      </c>
      <c r="BI140" s="44">
        <v>9999</v>
      </c>
      <c r="BJ140" s="44">
        <v>9999</v>
      </c>
      <c r="BK140" s="44">
        <v>9999</v>
      </c>
      <c r="BL140" s="44">
        <v>9999</v>
      </c>
      <c r="BM140" s="44">
        <v>9999</v>
      </c>
      <c r="BN140" s="44">
        <v>0</v>
      </c>
      <c r="BO140" s="44">
        <v>-119.0020088766462</v>
      </c>
      <c r="BP140" s="44">
        <v>0</v>
      </c>
      <c r="BQ140" s="44">
        <v>0</v>
      </c>
      <c r="BR140" s="44">
        <v>0</v>
      </c>
      <c r="BS140" s="44">
        <v>0</v>
      </c>
      <c r="BT140" s="44">
        <v>0</v>
      </c>
      <c r="BU140" s="44">
        <v>0</v>
      </c>
      <c r="BV140" s="44">
        <v>0</v>
      </c>
      <c r="BW140" s="44">
        <v>0</v>
      </c>
      <c r="BX140" s="44">
        <v>0</v>
      </c>
      <c r="BY140" s="44"/>
      <c r="BZ140" s="44">
        <v>0</v>
      </c>
      <c r="CA140" s="44">
        <v>0</v>
      </c>
      <c r="CB140" s="44">
        <v>-119.0020088766462</v>
      </c>
      <c r="CC140" s="44">
        <v>0</v>
      </c>
      <c r="CD140" s="260">
        <v>0</v>
      </c>
      <c r="CE140" s="44">
        <v>9999</v>
      </c>
      <c r="CF140" s="44">
        <v>0</v>
      </c>
      <c r="CG140" s="44">
        <v>-2.1503788799999999</v>
      </c>
      <c r="CH140" s="44">
        <v>-2.1503788799999999</v>
      </c>
      <c r="CI140" s="44">
        <v>0</v>
      </c>
      <c r="CJ140" s="44">
        <v>-0.10751894399999999</v>
      </c>
      <c r="CK140" s="44">
        <v>-0.10751894399999999</v>
      </c>
      <c r="CL140" s="44"/>
      <c r="CM140" s="44">
        <v>-18.197333333333333</v>
      </c>
      <c r="CN140" s="44" t="s">
        <v>555</v>
      </c>
      <c r="CO140" s="44">
        <v>0</v>
      </c>
      <c r="CP140" s="44">
        <v>0</v>
      </c>
      <c r="CQ140" s="44">
        <v>-119.0020088766462</v>
      </c>
      <c r="CR140" s="44">
        <v>0</v>
      </c>
      <c r="CS140" s="44">
        <v>0</v>
      </c>
      <c r="CT140" s="44">
        <v>-119.0020088766462</v>
      </c>
      <c r="CU140" s="44">
        <v>0</v>
      </c>
      <c r="CV140" s="44">
        <v>9999</v>
      </c>
      <c r="CW140" s="260">
        <v>0</v>
      </c>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row>
    <row r="141" spans="1:131">
      <c r="A141" s="23" t="s">
        <v>849</v>
      </c>
      <c r="B141" s="23" t="s">
        <v>906</v>
      </c>
      <c r="C141" s="44">
        <v>15</v>
      </c>
      <c r="D141" s="44">
        <v>0</v>
      </c>
      <c r="E141" s="44">
        <v>-8.1887999999999987</v>
      </c>
      <c r="F141" s="44">
        <v>0</v>
      </c>
      <c r="G141" s="44">
        <v>0</v>
      </c>
      <c r="H141" s="44">
        <v>0</v>
      </c>
      <c r="I141" s="44" t="s">
        <v>757</v>
      </c>
      <c r="J141" s="44"/>
      <c r="K141" s="44"/>
      <c r="L141" s="44">
        <v>0</v>
      </c>
      <c r="M141" s="44">
        <v>0</v>
      </c>
      <c r="N141" s="44">
        <v>0</v>
      </c>
      <c r="O141" s="44">
        <v>-8.270687999999998</v>
      </c>
      <c r="P141" s="44">
        <v>0</v>
      </c>
      <c r="Q141" s="44">
        <v>0</v>
      </c>
      <c r="R141" s="44">
        <v>0</v>
      </c>
      <c r="S141" s="44">
        <v>0</v>
      </c>
      <c r="T141" s="44">
        <v>0</v>
      </c>
      <c r="U141" s="44">
        <v>0</v>
      </c>
      <c r="V141" s="44" t="s">
        <v>748</v>
      </c>
      <c r="W141" s="44" t="s">
        <v>748</v>
      </c>
      <c r="X141" s="44" t="s">
        <v>748</v>
      </c>
      <c r="Y141" s="44" t="s">
        <v>748</v>
      </c>
      <c r="Z141" s="44">
        <v>0</v>
      </c>
      <c r="AA141" s="44">
        <v>0</v>
      </c>
      <c r="AB141" s="44">
        <v>0</v>
      </c>
      <c r="AC141" s="44">
        <v>0</v>
      </c>
      <c r="AD141" s="44">
        <v>0</v>
      </c>
      <c r="AE141" s="44">
        <v>0</v>
      </c>
      <c r="AF141" s="44">
        <v>0</v>
      </c>
      <c r="AG141" s="44">
        <v>0</v>
      </c>
      <c r="AH141" s="44">
        <v>0</v>
      </c>
      <c r="AI141" s="44">
        <v>0</v>
      </c>
      <c r="AJ141" s="44">
        <v>0</v>
      </c>
      <c r="AK141" s="44">
        <v>0</v>
      </c>
      <c r="AL141" s="44">
        <v>0</v>
      </c>
      <c r="AM141" s="44">
        <v>0</v>
      </c>
      <c r="AN141" s="44">
        <v>0</v>
      </c>
      <c r="AO141" s="44">
        <v>0</v>
      </c>
      <c r="AP141" s="44">
        <v>0</v>
      </c>
      <c r="AQ141" s="44">
        <v>0</v>
      </c>
      <c r="AR141" s="44">
        <v>0</v>
      </c>
      <c r="AS141" s="279">
        <v>9999</v>
      </c>
      <c r="AT141" s="44">
        <v>0</v>
      </c>
      <c r="AU141" s="44">
        <v>0</v>
      </c>
      <c r="AV141" s="44">
        <v>0</v>
      </c>
      <c r="AW141" s="44">
        <v>0</v>
      </c>
      <c r="AX141" s="44">
        <v>0</v>
      </c>
      <c r="AY141" s="44">
        <v>0</v>
      </c>
      <c r="AZ141" s="279">
        <v>9999</v>
      </c>
      <c r="BA141" s="44">
        <v>0</v>
      </c>
      <c r="BB141" s="44">
        <v>0</v>
      </c>
      <c r="BC141" s="44">
        <v>0</v>
      </c>
      <c r="BD141" s="44">
        <v>0</v>
      </c>
      <c r="BE141" s="44">
        <v>0</v>
      </c>
      <c r="BF141" s="44">
        <v>0</v>
      </c>
      <c r="BG141" s="44">
        <v>9999</v>
      </c>
      <c r="BH141" s="279">
        <v>9999</v>
      </c>
      <c r="BI141" s="44">
        <v>9999</v>
      </c>
      <c r="BJ141" s="44">
        <v>9999</v>
      </c>
      <c r="BK141" s="44">
        <v>9999</v>
      </c>
      <c r="BL141" s="44">
        <v>9999</v>
      </c>
      <c r="BM141" s="44">
        <v>9999</v>
      </c>
      <c r="BN141" s="44">
        <v>0</v>
      </c>
      <c r="BO141" s="44">
        <v>-53.550903994490753</v>
      </c>
      <c r="BP141" s="44">
        <v>0</v>
      </c>
      <c r="BQ141" s="44">
        <v>0</v>
      </c>
      <c r="BR141" s="44">
        <v>0</v>
      </c>
      <c r="BS141" s="44">
        <v>0</v>
      </c>
      <c r="BT141" s="44">
        <v>0</v>
      </c>
      <c r="BU141" s="44">
        <v>0</v>
      </c>
      <c r="BV141" s="44">
        <v>0</v>
      </c>
      <c r="BW141" s="44">
        <v>0</v>
      </c>
      <c r="BX141" s="44">
        <v>0</v>
      </c>
      <c r="BY141" s="44"/>
      <c r="BZ141" s="44">
        <v>0</v>
      </c>
      <c r="CA141" s="44">
        <v>0</v>
      </c>
      <c r="CB141" s="44">
        <v>-53.550903994490753</v>
      </c>
      <c r="CC141" s="44">
        <v>0</v>
      </c>
      <c r="CD141" s="260">
        <v>0</v>
      </c>
      <c r="CE141" s="44">
        <v>9999</v>
      </c>
      <c r="CF141" s="44">
        <v>0</v>
      </c>
      <c r="CG141" s="44">
        <v>-0.96767049599999932</v>
      </c>
      <c r="CH141" s="44">
        <v>-0.96767049599999932</v>
      </c>
      <c r="CI141" s="44">
        <v>0</v>
      </c>
      <c r="CJ141" s="44">
        <v>-4.8383524800000001E-2</v>
      </c>
      <c r="CK141" s="44">
        <v>-4.8383524800000001E-2</v>
      </c>
      <c r="CL141" s="44"/>
      <c r="CM141" s="44">
        <v>-8.1887999999999987</v>
      </c>
      <c r="CN141" s="44" t="s">
        <v>555</v>
      </c>
      <c r="CO141" s="44">
        <v>0</v>
      </c>
      <c r="CP141" s="44">
        <v>0</v>
      </c>
      <c r="CQ141" s="44">
        <v>-53.550903994490753</v>
      </c>
      <c r="CR141" s="44">
        <v>0</v>
      </c>
      <c r="CS141" s="44">
        <v>0</v>
      </c>
      <c r="CT141" s="44">
        <v>-53.550903994490753</v>
      </c>
      <c r="CU141" s="44">
        <v>0</v>
      </c>
      <c r="CV141" s="44">
        <v>9999</v>
      </c>
      <c r="CW141" s="260">
        <v>0</v>
      </c>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row>
    <row r="142" spans="1:131">
      <c r="A142" s="23" t="s">
        <v>850</v>
      </c>
      <c r="B142" s="23" t="s">
        <v>907</v>
      </c>
      <c r="C142" s="44">
        <v>15</v>
      </c>
      <c r="D142" s="44">
        <v>0</v>
      </c>
      <c r="E142" s="44">
        <v>-8.1887999999999987</v>
      </c>
      <c r="F142" s="44">
        <v>0</v>
      </c>
      <c r="G142" s="44">
        <v>0</v>
      </c>
      <c r="H142" s="44">
        <v>0</v>
      </c>
      <c r="I142" s="44" t="s">
        <v>758</v>
      </c>
      <c r="J142" s="44"/>
      <c r="K142" s="44"/>
      <c r="L142" s="44">
        <v>0</v>
      </c>
      <c r="M142" s="44">
        <v>0</v>
      </c>
      <c r="N142" s="44">
        <v>0</v>
      </c>
      <c r="O142" s="44">
        <v>-8.270688046216069</v>
      </c>
      <c r="P142" s="44">
        <v>0</v>
      </c>
      <c r="Q142" s="44">
        <v>0</v>
      </c>
      <c r="R142" s="44">
        <v>0</v>
      </c>
      <c r="S142" s="44">
        <v>0</v>
      </c>
      <c r="T142" s="44">
        <v>0</v>
      </c>
      <c r="U142" s="44">
        <v>0</v>
      </c>
      <c r="V142" s="44" t="s">
        <v>748</v>
      </c>
      <c r="W142" s="44" t="s">
        <v>748</v>
      </c>
      <c r="X142" s="44" t="s">
        <v>748</v>
      </c>
      <c r="Y142" s="44" t="s">
        <v>748</v>
      </c>
      <c r="Z142" s="44">
        <v>0</v>
      </c>
      <c r="AA142" s="44">
        <v>0</v>
      </c>
      <c r="AB142" s="44">
        <v>0</v>
      </c>
      <c r="AC142" s="44">
        <v>0</v>
      </c>
      <c r="AD142" s="44">
        <v>0</v>
      </c>
      <c r="AE142" s="44">
        <v>0</v>
      </c>
      <c r="AF142" s="44">
        <v>0</v>
      </c>
      <c r="AG142" s="44">
        <v>0</v>
      </c>
      <c r="AH142" s="44">
        <v>0</v>
      </c>
      <c r="AI142" s="44">
        <v>0</v>
      </c>
      <c r="AJ142" s="44">
        <v>0</v>
      </c>
      <c r="AK142" s="44">
        <v>0</v>
      </c>
      <c r="AL142" s="44">
        <v>0</v>
      </c>
      <c r="AM142" s="44">
        <v>0</v>
      </c>
      <c r="AN142" s="44">
        <v>0</v>
      </c>
      <c r="AO142" s="44">
        <v>0</v>
      </c>
      <c r="AP142" s="44">
        <v>0</v>
      </c>
      <c r="AQ142" s="44">
        <v>0</v>
      </c>
      <c r="AR142" s="44">
        <v>0</v>
      </c>
      <c r="AS142" s="279">
        <v>9999</v>
      </c>
      <c r="AT142" s="44">
        <v>0</v>
      </c>
      <c r="AU142" s="44">
        <v>0</v>
      </c>
      <c r="AV142" s="44">
        <v>0</v>
      </c>
      <c r="AW142" s="44">
        <v>0</v>
      </c>
      <c r="AX142" s="44">
        <v>0</v>
      </c>
      <c r="AY142" s="44">
        <v>0</v>
      </c>
      <c r="AZ142" s="279">
        <v>9999</v>
      </c>
      <c r="BA142" s="44">
        <v>0</v>
      </c>
      <c r="BB142" s="44">
        <v>0</v>
      </c>
      <c r="BC142" s="44">
        <v>0</v>
      </c>
      <c r="BD142" s="44">
        <v>0</v>
      </c>
      <c r="BE142" s="44">
        <v>0</v>
      </c>
      <c r="BF142" s="44">
        <v>0</v>
      </c>
      <c r="BG142" s="44">
        <v>9999</v>
      </c>
      <c r="BH142" s="279">
        <v>9999</v>
      </c>
      <c r="BI142" s="44">
        <v>9999</v>
      </c>
      <c r="BJ142" s="44">
        <v>9999</v>
      </c>
      <c r="BK142" s="44">
        <v>9999</v>
      </c>
      <c r="BL142" s="44">
        <v>9999</v>
      </c>
      <c r="BM142" s="44">
        <v>9999</v>
      </c>
      <c r="BN142" s="44">
        <v>0</v>
      </c>
      <c r="BO142" s="44">
        <v>-55.686594528194938</v>
      </c>
      <c r="BP142" s="44">
        <v>0</v>
      </c>
      <c r="BQ142" s="44">
        <v>0</v>
      </c>
      <c r="BR142" s="44">
        <v>0</v>
      </c>
      <c r="BS142" s="44">
        <v>0</v>
      </c>
      <c r="BT142" s="44">
        <v>0</v>
      </c>
      <c r="BU142" s="44">
        <v>0</v>
      </c>
      <c r="BV142" s="44">
        <v>0</v>
      </c>
      <c r="BW142" s="44">
        <v>0</v>
      </c>
      <c r="BX142" s="44">
        <v>0</v>
      </c>
      <c r="BY142" s="44"/>
      <c r="BZ142" s="44">
        <v>0</v>
      </c>
      <c r="CA142" s="44">
        <v>0</v>
      </c>
      <c r="CB142" s="44">
        <v>-55.686594528194938</v>
      </c>
      <c r="CC142" s="44">
        <v>0</v>
      </c>
      <c r="CD142" s="260">
        <v>0</v>
      </c>
      <c r="CE142" s="44">
        <v>9999</v>
      </c>
      <c r="CF142" s="44">
        <v>0</v>
      </c>
      <c r="CG142" s="44">
        <v>-0.96767050140727873</v>
      </c>
      <c r="CH142" s="44">
        <v>-0.96767050140727873</v>
      </c>
      <c r="CI142" s="44">
        <v>0</v>
      </c>
      <c r="CJ142" s="44">
        <v>-4.8383525070364003E-2</v>
      </c>
      <c r="CK142" s="44">
        <v>-4.8383525070364003E-2</v>
      </c>
      <c r="CL142" s="44"/>
      <c r="CM142" s="44">
        <v>-8.1887999999999987</v>
      </c>
      <c r="CN142" s="44" t="s">
        <v>556</v>
      </c>
      <c r="CO142" s="44">
        <v>0</v>
      </c>
      <c r="CP142" s="44">
        <v>0</v>
      </c>
      <c r="CQ142" s="44">
        <v>-55.686594528194938</v>
      </c>
      <c r="CR142" s="44">
        <v>0</v>
      </c>
      <c r="CS142" s="44">
        <v>0</v>
      </c>
      <c r="CT142" s="44">
        <v>-55.686594528194938</v>
      </c>
      <c r="CU142" s="44">
        <v>0</v>
      </c>
      <c r="CV142" s="44">
        <v>9999</v>
      </c>
      <c r="CW142" s="260">
        <v>0</v>
      </c>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row>
    <row r="143" spans="1:131">
      <c r="A143" s="23" t="s">
        <v>809</v>
      </c>
      <c r="B143" s="23" t="s">
        <v>908</v>
      </c>
      <c r="C143" s="44">
        <v>15</v>
      </c>
      <c r="D143" s="44">
        <v>567.24961950992554</v>
      </c>
      <c r="E143" s="44">
        <v>-8.1887999999999987</v>
      </c>
      <c r="F143" s="44">
        <v>562.77379746838631</v>
      </c>
      <c r="G143" s="44">
        <v>0</v>
      </c>
      <c r="H143" s="44">
        <v>0</v>
      </c>
      <c r="I143" s="44" t="s">
        <v>758</v>
      </c>
      <c r="J143" s="44"/>
      <c r="K143" s="44"/>
      <c r="L143" s="44">
        <v>609.63554976525836</v>
      </c>
      <c r="M143" s="44">
        <v>9.7028806217935581E-2</v>
      </c>
      <c r="N143" s="44">
        <v>9.6328495806599551E-2</v>
      </c>
      <c r="O143" s="44">
        <v>-8.270688046216069</v>
      </c>
      <c r="P143" s="44">
        <v>0</v>
      </c>
      <c r="Q143" s="44">
        <v>0</v>
      </c>
      <c r="R143" s="44">
        <v>112.22461303019217</v>
      </c>
      <c r="S143" s="44">
        <v>259.33401144548799</v>
      </c>
      <c r="T143" s="44">
        <v>0</v>
      </c>
      <c r="U143" s="44">
        <v>376.56298009299712</v>
      </c>
      <c r="V143" s="44" t="s">
        <v>748</v>
      </c>
      <c r="W143" s="44" t="s">
        <v>748</v>
      </c>
      <c r="X143" s="44" t="s">
        <v>748</v>
      </c>
      <c r="Y143" s="44" t="s">
        <v>748</v>
      </c>
      <c r="Z143" s="44">
        <v>0</v>
      </c>
      <c r="AA143" s="44">
        <v>0</v>
      </c>
      <c r="AB143" s="44">
        <v>0</v>
      </c>
      <c r="AC143" s="44">
        <v>0</v>
      </c>
      <c r="AD143" s="44">
        <v>0</v>
      </c>
      <c r="AE143" s="44">
        <v>0</v>
      </c>
      <c r="AF143" s="44">
        <v>0</v>
      </c>
      <c r="AG143" s="44">
        <v>0</v>
      </c>
      <c r="AH143" s="44">
        <v>112.22461303019217</v>
      </c>
      <c r="AI143" s="44">
        <v>259.33401144548799</v>
      </c>
      <c r="AJ143" s="44">
        <v>0</v>
      </c>
      <c r="AK143" s="44">
        <v>376.56298009299712</v>
      </c>
      <c r="AL143" s="44">
        <v>748.1216045686773</v>
      </c>
      <c r="AM143" s="44">
        <v>317.38425621565011</v>
      </c>
      <c r="AN143" s="44">
        <v>34.28498167547373</v>
      </c>
      <c r="AO143" s="44">
        <v>0</v>
      </c>
      <c r="AP143" s="44">
        <v>0</v>
      </c>
      <c r="AQ143" s="44">
        <v>351.66923789112383</v>
      </c>
      <c r="AR143" s="44">
        <v>112.22461303019217</v>
      </c>
      <c r="AS143" s="279">
        <v>3.1336195188885441</v>
      </c>
      <c r="AT143" s="44">
        <v>317.38425621565011</v>
      </c>
      <c r="AU143" s="44">
        <v>40.583206524277706</v>
      </c>
      <c r="AV143" s="44">
        <v>0</v>
      </c>
      <c r="AW143" s="44">
        <v>0</v>
      </c>
      <c r="AX143" s="44">
        <v>357.96746273992784</v>
      </c>
      <c r="AY143" s="44">
        <v>259.33401144548799</v>
      </c>
      <c r="AZ143" s="279">
        <v>1.3803336505870254</v>
      </c>
      <c r="BA143" s="44">
        <v>317.38425621565011</v>
      </c>
      <c r="BB143" s="44">
        <v>74.868188199751444</v>
      </c>
      <c r="BC143" s="44">
        <v>0</v>
      </c>
      <c r="BD143" s="44">
        <v>0</v>
      </c>
      <c r="BE143" s="44">
        <v>392.25244441540156</v>
      </c>
      <c r="BF143" s="44">
        <v>371.55862447568018</v>
      </c>
      <c r="BG143" s="44">
        <v>35.809922199178565</v>
      </c>
      <c r="BH143" s="279">
        <v>1.0556946295323468</v>
      </c>
      <c r="BI143" s="44">
        <v>13.545278748744604</v>
      </c>
      <c r="BJ143" s="44">
        <v>31.301078963081036</v>
      </c>
      <c r="BK143" s="44">
        <v>0</v>
      </c>
      <c r="BL143" s="44">
        <v>45.450373087456008</v>
      </c>
      <c r="BM143" s="44">
        <v>90.296730799281647</v>
      </c>
      <c r="BN143" s="44">
        <v>317.38425621565011</v>
      </c>
      <c r="BO143" s="44">
        <v>-55.686594528194938</v>
      </c>
      <c r="BP143" s="44">
        <v>74.868188199751444</v>
      </c>
      <c r="BQ143" s="44">
        <v>0</v>
      </c>
      <c r="BR143" s="44">
        <v>0</v>
      </c>
      <c r="BS143" s="44">
        <v>0</v>
      </c>
      <c r="BT143" s="44">
        <v>0</v>
      </c>
      <c r="BU143" s="44">
        <v>0</v>
      </c>
      <c r="BV143" s="44">
        <v>0</v>
      </c>
      <c r="BW143" s="44">
        <v>0</v>
      </c>
      <c r="BX143" s="44">
        <v>748.1216045686773</v>
      </c>
      <c r="BY143" s="44"/>
      <c r="BZ143" s="44">
        <v>0</v>
      </c>
      <c r="CA143" s="44">
        <v>0</v>
      </c>
      <c r="CB143" s="44">
        <v>336.56584988720664</v>
      </c>
      <c r="CC143" s="44">
        <v>748.1216045686773</v>
      </c>
      <c r="CD143" s="260">
        <v>0.4879925893467138</v>
      </c>
      <c r="CE143" s="44">
        <v>87.981552104421837</v>
      </c>
      <c r="CF143" s="44">
        <v>5.7915891727595339</v>
      </c>
      <c r="CG143" s="44">
        <v>-0.96767050140727873</v>
      </c>
      <c r="CH143" s="44">
        <v>4.8239186713522555</v>
      </c>
      <c r="CI143" s="44">
        <v>0.28957688613849764</v>
      </c>
      <c r="CJ143" s="44">
        <v>-4.8383525070364003E-2</v>
      </c>
      <c r="CK143" s="44">
        <v>0.24119336106813363</v>
      </c>
      <c r="CL143" s="44"/>
      <c r="CM143" s="44">
        <v>-8.1887999999999987</v>
      </c>
      <c r="CN143" s="44" t="s">
        <v>556</v>
      </c>
      <c r="CO143" s="44">
        <v>0</v>
      </c>
      <c r="CP143" s="44">
        <v>0</v>
      </c>
      <c r="CQ143" s="44">
        <v>-55.686594528194938</v>
      </c>
      <c r="CR143" s="44">
        <v>0</v>
      </c>
      <c r="CS143" s="44">
        <v>0</v>
      </c>
      <c r="CT143" s="44">
        <v>-55.686594528194938</v>
      </c>
      <c r="CU143" s="44">
        <v>0</v>
      </c>
      <c r="CV143" s="44">
        <v>9999</v>
      </c>
      <c r="CW143" s="260">
        <v>0</v>
      </c>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row>
    <row r="144" spans="1:131">
      <c r="A144" s="23" t="s">
        <v>802</v>
      </c>
      <c r="B144" s="23" t="s">
        <v>909</v>
      </c>
      <c r="C144" s="44">
        <v>15</v>
      </c>
      <c r="D144" s="44">
        <v>426.36867452986309</v>
      </c>
      <c r="E144" s="44">
        <v>-8.1887999999999987</v>
      </c>
      <c r="F144" s="44">
        <v>341.07502876871905</v>
      </c>
      <c r="G144" s="44">
        <v>0</v>
      </c>
      <c r="H144" s="44">
        <v>0</v>
      </c>
      <c r="I144" s="44" t="s">
        <v>747</v>
      </c>
      <c r="J144" s="44"/>
      <c r="K144" s="44"/>
      <c r="L144" s="44">
        <v>458.17514534455051</v>
      </c>
      <c r="M144" s="44">
        <v>7.7434611809118828E-2</v>
      </c>
      <c r="N144" s="44">
        <v>7.6875723506134988E-2</v>
      </c>
      <c r="O144" s="44">
        <v>-8.270688061621426</v>
      </c>
      <c r="P144" s="44">
        <v>0</v>
      </c>
      <c r="Q144" s="44">
        <v>0</v>
      </c>
      <c r="R144" s="44">
        <v>68.014916987995278</v>
      </c>
      <c r="S144" s="44">
        <v>157.17212814878064</v>
      </c>
      <c r="T144" s="44">
        <v>0</v>
      </c>
      <c r="U144" s="44">
        <v>228.21998793514982</v>
      </c>
      <c r="V144" s="44" t="s">
        <v>748</v>
      </c>
      <c r="W144" s="44" t="s">
        <v>748</v>
      </c>
      <c r="X144" s="44" t="s">
        <v>748</v>
      </c>
      <c r="Y144" s="44" t="s">
        <v>748</v>
      </c>
      <c r="Z144" s="44">
        <v>0</v>
      </c>
      <c r="AA144" s="44">
        <v>0</v>
      </c>
      <c r="AB144" s="44">
        <v>0</v>
      </c>
      <c r="AC144" s="44">
        <v>0</v>
      </c>
      <c r="AD144" s="44">
        <v>0</v>
      </c>
      <c r="AE144" s="44">
        <v>0</v>
      </c>
      <c r="AF144" s="44">
        <v>0</v>
      </c>
      <c r="AG144" s="44">
        <v>0</v>
      </c>
      <c r="AH144" s="44">
        <v>68.014916987995278</v>
      </c>
      <c r="AI144" s="44">
        <v>157.17212814878064</v>
      </c>
      <c r="AJ144" s="44">
        <v>0</v>
      </c>
      <c r="AK144" s="44">
        <v>228.21998793514982</v>
      </c>
      <c r="AL144" s="44">
        <v>453.40703307192575</v>
      </c>
      <c r="AM144" s="44">
        <v>237.83811601848086</v>
      </c>
      <c r="AN144" s="44">
        <v>27.361402766927142</v>
      </c>
      <c r="AO144" s="44">
        <v>0</v>
      </c>
      <c r="AP144" s="44">
        <v>0</v>
      </c>
      <c r="AQ144" s="44">
        <v>265.19951878540803</v>
      </c>
      <c r="AR144" s="44">
        <v>68.014916987995278</v>
      </c>
      <c r="AS144" s="279">
        <v>3.8991375793668337</v>
      </c>
      <c r="AT144" s="44">
        <v>237.83811601848086</v>
      </c>
      <c r="AU144" s="44">
        <v>32.387751284070205</v>
      </c>
      <c r="AV144" s="44">
        <v>0</v>
      </c>
      <c r="AW144" s="44">
        <v>0</v>
      </c>
      <c r="AX144" s="44">
        <v>270.22586730255108</v>
      </c>
      <c r="AY144" s="44">
        <v>157.17212814878064</v>
      </c>
      <c r="AZ144" s="279">
        <v>1.7192989016904618</v>
      </c>
      <c r="BA144" s="44">
        <v>237.83811601848086</v>
      </c>
      <c r="BB144" s="44">
        <v>59.749154050997348</v>
      </c>
      <c r="BC144" s="44">
        <v>0</v>
      </c>
      <c r="BD144" s="44">
        <v>0</v>
      </c>
      <c r="BE144" s="44">
        <v>297.58727006947822</v>
      </c>
      <c r="BF144" s="44">
        <v>225.18704513677591</v>
      </c>
      <c r="BG144" s="44">
        <v>26.568899951162386</v>
      </c>
      <c r="BH144" s="279">
        <v>1.3215115011999348</v>
      </c>
      <c r="BI144" s="44">
        <v>10.923020795179871</v>
      </c>
      <c r="BJ144" s="44">
        <v>25.24143967557621</v>
      </c>
      <c r="BK144" s="44">
        <v>0</v>
      </c>
      <c r="BL144" s="44">
        <v>36.651543286178416</v>
      </c>
      <c r="BM144" s="44">
        <v>72.816003756934492</v>
      </c>
      <c r="BN144" s="44">
        <v>237.83811601848086</v>
      </c>
      <c r="BO144" s="44">
        <v>-53.730145352882715</v>
      </c>
      <c r="BP144" s="44">
        <v>59.749154050997348</v>
      </c>
      <c r="BQ144" s="44">
        <v>0</v>
      </c>
      <c r="BR144" s="44">
        <v>0</v>
      </c>
      <c r="BS144" s="44">
        <v>0</v>
      </c>
      <c r="BT144" s="44">
        <v>0</v>
      </c>
      <c r="BU144" s="44">
        <v>0</v>
      </c>
      <c r="BV144" s="44">
        <v>0</v>
      </c>
      <c r="BW144" s="44">
        <v>0</v>
      </c>
      <c r="BX144" s="44">
        <v>453.40703307192575</v>
      </c>
      <c r="BY144" s="44"/>
      <c r="BZ144" s="44">
        <v>0</v>
      </c>
      <c r="CA144" s="44">
        <v>0</v>
      </c>
      <c r="CB144" s="44">
        <v>243.85712471659551</v>
      </c>
      <c r="CC144" s="44">
        <v>453.40703307192575</v>
      </c>
      <c r="CD144" s="260">
        <v>0.58679837079544839</v>
      </c>
      <c r="CE144" s="44">
        <v>71.849366435485152</v>
      </c>
      <c r="CF144" s="44">
        <v>4.3526949919859206</v>
      </c>
      <c r="CG144" s="44">
        <v>-0.96767050320970405</v>
      </c>
      <c r="CH144" s="44">
        <v>3.3850244887762164</v>
      </c>
      <c r="CI144" s="44">
        <v>0.21763319403866152</v>
      </c>
      <c r="CJ144" s="44">
        <v>-4.8383525160485344E-2</v>
      </c>
      <c r="CK144" s="44">
        <v>0.16924966887817616</v>
      </c>
      <c r="CL144" s="44"/>
      <c r="CM144" s="44">
        <v>-8.1887999999999987</v>
      </c>
      <c r="CN144" s="44" t="s">
        <v>546</v>
      </c>
      <c r="CO144" s="44">
        <v>0</v>
      </c>
      <c r="CP144" s="44">
        <v>0</v>
      </c>
      <c r="CQ144" s="44">
        <v>-53.730145352882715</v>
      </c>
      <c r="CR144" s="44">
        <v>0</v>
      </c>
      <c r="CS144" s="44">
        <v>0</v>
      </c>
      <c r="CT144" s="44">
        <v>-53.730145352882715</v>
      </c>
      <c r="CU144" s="44">
        <v>0</v>
      </c>
      <c r="CV144" s="44">
        <v>9999</v>
      </c>
      <c r="CW144" s="260">
        <v>0</v>
      </c>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row>
    <row r="145" spans="1:131">
      <c r="A145" s="23" t="s">
        <v>806</v>
      </c>
      <c r="B145" s="23" t="s">
        <v>910</v>
      </c>
      <c r="C145" s="44">
        <v>15</v>
      </c>
      <c r="D145" s="44">
        <v>378.16641300661712</v>
      </c>
      <c r="E145" s="44">
        <v>-8.1887999999999987</v>
      </c>
      <c r="F145" s="44">
        <v>341.07502876871905</v>
      </c>
      <c r="G145" s="44">
        <v>0</v>
      </c>
      <c r="H145" s="44">
        <v>0</v>
      </c>
      <c r="I145" s="44" t="s">
        <v>747</v>
      </c>
      <c r="J145" s="44"/>
      <c r="K145" s="44"/>
      <c r="L145" s="44">
        <v>406.37706659568028</v>
      </c>
      <c r="M145" s="44">
        <v>6.8680395957098614E-2</v>
      </c>
      <c r="N145" s="44">
        <v>6.8184691658362773E-2</v>
      </c>
      <c r="O145" s="44">
        <v>-8.270688061621426</v>
      </c>
      <c r="P145" s="44">
        <v>0</v>
      </c>
      <c r="Q145" s="44">
        <v>0</v>
      </c>
      <c r="R145" s="44">
        <v>68.014916987995278</v>
      </c>
      <c r="S145" s="44">
        <v>157.17212814878064</v>
      </c>
      <c r="T145" s="44">
        <v>0</v>
      </c>
      <c r="U145" s="44">
        <v>228.21998793514982</v>
      </c>
      <c r="V145" s="44" t="s">
        <v>748</v>
      </c>
      <c r="W145" s="44" t="s">
        <v>748</v>
      </c>
      <c r="X145" s="44" t="s">
        <v>748</v>
      </c>
      <c r="Y145" s="44" t="s">
        <v>748</v>
      </c>
      <c r="Z145" s="44">
        <v>0</v>
      </c>
      <c r="AA145" s="44">
        <v>0</v>
      </c>
      <c r="AB145" s="44">
        <v>0</v>
      </c>
      <c r="AC145" s="44">
        <v>0</v>
      </c>
      <c r="AD145" s="44">
        <v>0</v>
      </c>
      <c r="AE145" s="44">
        <v>0</v>
      </c>
      <c r="AF145" s="44">
        <v>0</v>
      </c>
      <c r="AG145" s="44">
        <v>0</v>
      </c>
      <c r="AH145" s="44">
        <v>68.014916987995278</v>
      </c>
      <c r="AI145" s="44">
        <v>157.17212814878064</v>
      </c>
      <c r="AJ145" s="44">
        <v>0</v>
      </c>
      <c r="AK145" s="44">
        <v>228.21998793514982</v>
      </c>
      <c r="AL145" s="44">
        <v>453.40703307192575</v>
      </c>
      <c r="AM145" s="44">
        <v>210.94980138992605</v>
      </c>
      <c r="AN145" s="44">
        <v>24.268113858522803</v>
      </c>
      <c r="AO145" s="44">
        <v>0</v>
      </c>
      <c r="AP145" s="44">
        <v>0</v>
      </c>
      <c r="AQ145" s="44">
        <v>235.21791524844886</v>
      </c>
      <c r="AR145" s="44">
        <v>68.014916987995278</v>
      </c>
      <c r="AS145" s="279">
        <v>3.4583283442066852</v>
      </c>
      <c r="AT145" s="44">
        <v>210.94980138992605</v>
      </c>
      <c r="AU145" s="44">
        <v>28.726218552412529</v>
      </c>
      <c r="AV145" s="44">
        <v>0</v>
      </c>
      <c r="AW145" s="44">
        <v>0</v>
      </c>
      <c r="AX145" s="44">
        <v>239.67601994233857</v>
      </c>
      <c r="AY145" s="44">
        <v>157.17212814878064</v>
      </c>
      <c r="AZ145" s="279">
        <v>1.5249269877892024</v>
      </c>
      <c r="BA145" s="44">
        <v>210.94980138992605</v>
      </c>
      <c r="BB145" s="44">
        <v>52.994332410935328</v>
      </c>
      <c r="BC145" s="44">
        <v>0</v>
      </c>
      <c r="BD145" s="44">
        <v>0</v>
      </c>
      <c r="BE145" s="44">
        <v>263.94413380086138</v>
      </c>
      <c r="BF145" s="44">
        <v>225.18704513677591</v>
      </c>
      <c r="BG145" s="44">
        <v>31.17853402098649</v>
      </c>
      <c r="BH145" s="279">
        <v>1.1721106497957947</v>
      </c>
      <c r="BI145" s="44">
        <v>12.31530283526655</v>
      </c>
      <c r="BJ145" s="44">
        <v>28.458791705313637</v>
      </c>
      <c r="BK145" s="44">
        <v>0</v>
      </c>
      <c r="BL145" s="44">
        <v>41.323262439301693</v>
      </c>
      <c r="BM145" s="44">
        <v>82.09735697988188</v>
      </c>
      <c r="BN145" s="44">
        <v>210.94980138992605</v>
      </c>
      <c r="BO145" s="44">
        <v>-53.730145352882715</v>
      </c>
      <c r="BP145" s="44">
        <v>52.994332410935328</v>
      </c>
      <c r="BQ145" s="44">
        <v>0</v>
      </c>
      <c r="BR145" s="44">
        <v>0</v>
      </c>
      <c r="BS145" s="44">
        <v>0</v>
      </c>
      <c r="BT145" s="44">
        <v>0</v>
      </c>
      <c r="BU145" s="44">
        <v>0</v>
      </c>
      <c r="BV145" s="44">
        <v>0</v>
      </c>
      <c r="BW145" s="44">
        <v>0</v>
      </c>
      <c r="BX145" s="44">
        <v>453.40703307192575</v>
      </c>
      <c r="BY145" s="44"/>
      <c r="BZ145" s="44">
        <v>0</v>
      </c>
      <c r="CA145" s="44">
        <v>0</v>
      </c>
      <c r="CB145" s="44">
        <v>210.21398844797866</v>
      </c>
      <c r="CC145" s="44">
        <v>453.40703307192575</v>
      </c>
      <c r="CD145" s="260">
        <v>0.52045904940490473</v>
      </c>
      <c r="CE145" s="44">
        <v>82.230588917984377</v>
      </c>
      <c r="CF145" s="44">
        <v>3.8606097266554498</v>
      </c>
      <c r="CG145" s="44">
        <v>-0.96767050320970405</v>
      </c>
      <c r="CH145" s="44">
        <v>2.8929392234457456</v>
      </c>
      <c r="CI145" s="44">
        <v>0.19302910663294814</v>
      </c>
      <c r="CJ145" s="44">
        <v>-4.8383525160485344E-2</v>
      </c>
      <c r="CK145" s="44">
        <v>0.14464558147246281</v>
      </c>
      <c r="CL145" s="44"/>
      <c r="CM145" s="44">
        <v>-8.1887999999999987</v>
      </c>
      <c r="CN145" s="44" t="s">
        <v>546</v>
      </c>
      <c r="CO145" s="44">
        <v>0</v>
      </c>
      <c r="CP145" s="44">
        <v>0</v>
      </c>
      <c r="CQ145" s="44">
        <v>-53.730145352882715</v>
      </c>
      <c r="CR145" s="44">
        <v>0</v>
      </c>
      <c r="CS145" s="44">
        <v>0</v>
      </c>
      <c r="CT145" s="44">
        <v>-53.730145352882715</v>
      </c>
      <c r="CU145" s="44">
        <v>0</v>
      </c>
      <c r="CV145" s="44">
        <v>9999</v>
      </c>
      <c r="CW145" s="260">
        <v>0</v>
      </c>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row>
    <row r="146" spans="1:131">
      <c r="A146" s="23" t="s">
        <v>811</v>
      </c>
      <c r="B146" s="23" t="s">
        <v>911</v>
      </c>
      <c r="C146" s="44">
        <v>15</v>
      </c>
      <c r="D146" s="44">
        <v>368.83038713767445</v>
      </c>
      <c r="E146" s="44">
        <v>-21.381866666666667</v>
      </c>
      <c r="F146" s="44">
        <v>341.07502876871905</v>
      </c>
      <c r="G146" s="44">
        <v>0</v>
      </c>
      <c r="H146" s="44">
        <v>0</v>
      </c>
      <c r="I146" s="44" t="s">
        <v>749</v>
      </c>
      <c r="J146" s="44"/>
      <c r="K146" s="44"/>
      <c r="L146" s="44">
        <v>396.69886797323051</v>
      </c>
      <c r="M146" s="44">
        <v>7.4097355714045021E-2</v>
      </c>
      <c r="N146" s="44">
        <v>7.3562554228984361E-2</v>
      </c>
      <c r="O146" s="44">
        <v>-21.595685735584315</v>
      </c>
      <c r="P146" s="44">
        <v>0</v>
      </c>
      <c r="Q146" s="44">
        <v>0</v>
      </c>
      <c r="R146" s="44">
        <v>68.014916987995278</v>
      </c>
      <c r="S146" s="44">
        <v>157.17212814878064</v>
      </c>
      <c r="T146" s="44">
        <v>0</v>
      </c>
      <c r="U146" s="44">
        <v>228.21998793514982</v>
      </c>
      <c r="V146" s="44" t="s">
        <v>748</v>
      </c>
      <c r="W146" s="44" t="s">
        <v>748</v>
      </c>
      <c r="X146" s="44" t="s">
        <v>748</v>
      </c>
      <c r="Y146" s="44" t="s">
        <v>748</v>
      </c>
      <c r="Z146" s="44">
        <v>0</v>
      </c>
      <c r="AA146" s="44">
        <v>0</v>
      </c>
      <c r="AB146" s="44">
        <v>0</v>
      </c>
      <c r="AC146" s="44">
        <v>0</v>
      </c>
      <c r="AD146" s="44">
        <v>0</v>
      </c>
      <c r="AE146" s="44">
        <v>0</v>
      </c>
      <c r="AF146" s="44">
        <v>0</v>
      </c>
      <c r="AG146" s="44">
        <v>0</v>
      </c>
      <c r="AH146" s="44">
        <v>68.014916987995278</v>
      </c>
      <c r="AI146" s="44">
        <v>157.17212814878064</v>
      </c>
      <c r="AJ146" s="44">
        <v>0</v>
      </c>
      <c r="AK146" s="44">
        <v>228.21998793514982</v>
      </c>
      <c r="AL146" s="44">
        <v>453.40703307192575</v>
      </c>
      <c r="AM146" s="44">
        <v>210.84705205073584</v>
      </c>
      <c r="AN146" s="44">
        <v>26.182188381778719</v>
      </c>
      <c r="AO146" s="44">
        <v>0</v>
      </c>
      <c r="AP146" s="44">
        <v>0</v>
      </c>
      <c r="AQ146" s="44">
        <v>237.02924043251457</v>
      </c>
      <c r="AR146" s="44">
        <v>68.014916987995278</v>
      </c>
      <c r="AS146" s="279">
        <v>3.4849596372270888</v>
      </c>
      <c r="AT146" s="44">
        <v>210.84705205073584</v>
      </c>
      <c r="AU146" s="44">
        <v>30.991912680979684</v>
      </c>
      <c r="AV146" s="44">
        <v>0</v>
      </c>
      <c r="AW146" s="44">
        <v>0</v>
      </c>
      <c r="AX146" s="44">
        <v>241.83896473171552</v>
      </c>
      <c r="AY146" s="44">
        <v>157.17212814878064</v>
      </c>
      <c r="AZ146" s="279">
        <v>1.5386886185239437</v>
      </c>
      <c r="BA146" s="44">
        <v>210.84705205073584</v>
      </c>
      <c r="BB146" s="44">
        <v>57.174101062758403</v>
      </c>
      <c r="BC146" s="44">
        <v>0</v>
      </c>
      <c r="BD146" s="44">
        <v>0</v>
      </c>
      <c r="BE146" s="44">
        <v>268.02115311349422</v>
      </c>
      <c r="BF146" s="44">
        <v>225.18704513677591</v>
      </c>
      <c r="BG146" s="44">
        <v>31.163906683158171</v>
      </c>
      <c r="BH146" s="279">
        <v>1.190215684702028</v>
      </c>
      <c r="BI146" s="44">
        <v>12.61575730226385</v>
      </c>
      <c r="BJ146" s="44">
        <v>29.153096279677936</v>
      </c>
      <c r="BK146" s="44">
        <v>0</v>
      </c>
      <c r="BL146" s="44">
        <v>42.331419441761732</v>
      </c>
      <c r="BM146" s="44">
        <v>84.100273023703522</v>
      </c>
      <c r="BN146" s="44">
        <v>210.84705205073584</v>
      </c>
      <c r="BO146" s="44">
        <v>-147.24893909969038</v>
      </c>
      <c r="BP146" s="44">
        <v>57.174101062758403</v>
      </c>
      <c r="BQ146" s="44">
        <v>0</v>
      </c>
      <c r="BR146" s="44">
        <v>0</v>
      </c>
      <c r="BS146" s="44">
        <v>0</v>
      </c>
      <c r="BT146" s="44">
        <v>0</v>
      </c>
      <c r="BU146" s="44">
        <v>0</v>
      </c>
      <c r="BV146" s="44">
        <v>0</v>
      </c>
      <c r="BW146" s="44">
        <v>0</v>
      </c>
      <c r="BX146" s="44">
        <v>453.40703307192575</v>
      </c>
      <c r="BY146" s="44"/>
      <c r="BZ146" s="44">
        <v>0</v>
      </c>
      <c r="CA146" s="44">
        <v>0</v>
      </c>
      <c r="CB146" s="44">
        <v>120.7722140138039</v>
      </c>
      <c r="CC146" s="44">
        <v>453.40703307192575</v>
      </c>
      <c r="CD146" s="260">
        <v>0.44621408182205963</v>
      </c>
      <c r="CE146" s="44">
        <v>100.80781816288564</v>
      </c>
      <c r="CF146" s="44">
        <v>3.7686584252358246</v>
      </c>
      <c r="CG146" s="44">
        <v>-2.5266952310633628</v>
      </c>
      <c r="CH146" s="44">
        <v>1.2419631941724618</v>
      </c>
      <c r="CI146" s="44">
        <v>0.18843196228728443</v>
      </c>
      <c r="CJ146" s="44">
        <v>-0.12633476155316825</v>
      </c>
      <c r="CK146" s="44">
        <v>6.2097200734116176E-2</v>
      </c>
      <c r="CL146" s="44"/>
      <c r="CM146" s="44">
        <v>-21.381866666666667</v>
      </c>
      <c r="CN146" s="44" t="s">
        <v>547</v>
      </c>
      <c r="CO146" s="44">
        <v>0</v>
      </c>
      <c r="CP146" s="44">
        <v>0</v>
      </c>
      <c r="CQ146" s="44">
        <v>-147.24893909969038</v>
      </c>
      <c r="CR146" s="44">
        <v>0</v>
      </c>
      <c r="CS146" s="44">
        <v>0</v>
      </c>
      <c r="CT146" s="44">
        <v>-147.24893909969038</v>
      </c>
      <c r="CU146" s="44">
        <v>0</v>
      </c>
      <c r="CV146" s="44">
        <v>9999</v>
      </c>
      <c r="CW146" s="260">
        <v>0</v>
      </c>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row>
    <row r="147" spans="1:131">
      <c r="A147" s="23" t="s">
        <v>851</v>
      </c>
      <c r="B147" s="23" t="s">
        <v>912</v>
      </c>
      <c r="C147" s="44">
        <v>15</v>
      </c>
      <c r="D147" s="44">
        <v>0</v>
      </c>
      <c r="E147" s="44">
        <v>-15.0128</v>
      </c>
      <c r="F147" s="44">
        <v>0</v>
      </c>
      <c r="G147" s="44">
        <v>0</v>
      </c>
      <c r="H147" s="44">
        <v>0</v>
      </c>
      <c r="I147" s="44" t="s">
        <v>750</v>
      </c>
      <c r="J147" s="44"/>
      <c r="K147" s="44"/>
      <c r="L147" s="44">
        <v>0</v>
      </c>
      <c r="M147" s="44">
        <v>0</v>
      </c>
      <c r="N147" s="44">
        <v>0</v>
      </c>
      <c r="O147" s="44">
        <v>-15.162928127094194</v>
      </c>
      <c r="P147" s="44">
        <v>0</v>
      </c>
      <c r="Q147" s="44">
        <v>0</v>
      </c>
      <c r="R147" s="44">
        <v>0</v>
      </c>
      <c r="S147" s="44">
        <v>0</v>
      </c>
      <c r="T147" s="44">
        <v>0</v>
      </c>
      <c r="U147" s="44">
        <v>0</v>
      </c>
      <c r="V147" s="44" t="s">
        <v>748</v>
      </c>
      <c r="W147" s="44" t="s">
        <v>748</v>
      </c>
      <c r="X147" s="44" t="s">
        <v>748</v>
      </c>
      <c r="Y147" s="44" t="s">
        <v>748</v>
      </c>
      <c r="Z147" s="44">
        <v>0</v>
      </c>
      <c r="AA147" s="44">
        <v>0</v>
      </c>
      <c r="AB147" s="44">
        <v>0</v>
      </c>
      <c r="AC147" s="44">
        <v>0</v>
      </c>
      <c r="AD147" s="44">
        <v>0</v>
      </c>
      <c r="AE147" s="44">
        <v>0</v>
      </c>
      <c r="AF147" s="44">
        <v>0</v>
      </c>
      <c r="AG147" s="44">
        <v>0</v>
      </c>
      <c r="AH147" s="44">
        <v>0</v>
      </c>
      <c r="AI147" s="44">
        <v>0</v>
      </c>
      <c r="AJ147" s="44">
        <v>0</v>
      </c>
      <c r="AK147" s="44">
        <v>0</v>
      </c>
      <c r="AL147" s="44">
        <v>0</v>
      </c>
      <c r="AM147" s="44">
        <v>0</v>
      </c>
      <c r="AN147" s="44">
        <v>0</v>
      </c>
      <c r="AO147" s="44">
        <v>0</v>
      </c>
      <c r="AP147" s="44">
        <v>0</v>
      </c>
      <c r="AQ147" s="44">
        <v>0</v>
      </c>
      <c r="AR147" s="44">
        <v>0</v>
      </c>
      <c r="AS147" s="279">
        <v>9999</v>
      </c>
      <c r="AT147" s="44">
        <v>0</v>
      </c>
      <c r="AU147" s="44">
        <v>0</v>
      </c>
      <c r="AV147" s="44">
        <v>0</v>
      </c>
      <c r="AW147" s="44">
        <v>0</v>
      </c>
      <c r="AX147" s="44">
        <v>0</v>
      </c>
      <c r="AY147" s="44">
        <v>0</v>
      </c>
      <c r="AZ147" s="279">
        <v>9999</v>
      </c>
      <c r="BA147" s="44">
        <v>0</v>
      </c>
      <c r="BB147" s="44">
        <v>0</v>
      </c>
      <c r="BC147" s="44">
        <v>0</v>
      </c>
      <c r="BD147" s="44">
        <v>0</v>
      </c>
      <c r="BE147" s="44">
        <v>0</v>
      </c>
      <c r="BF147" s="44">
        <v>0</v>
      </c>
      <c r="BG147" s="44">
        <v>9999</v>
      </c>
      <c r="BH147" s="279">
        <v>9999</v>
      </c>
      <c r="BI147" s="44">
        <v>9999</v>
      </c>
      <c r="BJ147" s="44">
        <v>9999</v>
      </c>
      <c r="BK147" s="44">
        <v>9999</v>
      </c>
      <c r="BL147" s="44">
        <v>9999</v>
      </c>
      <c r="BM147" s="44">
        <v>9999</v>
      </c>
      <c r="BN147" s="44">
        <v>0</v>
      </c>
      <c r="BO147" s="44">
        <v>-103.0812072725461</v>
      </c>
      <c r="BP147" s="44">
        <v>0</v>
      </c>
      <c r="BQ147" s="44">
        <v>0</v>
      </c>
      <c r="BR147" s="44">
        <v>0</v>
      </c>
      <c r="BS147" s="44">
        <v>0</v>
      </c>
      <c r="BT147" s="44">
        <v>0</v>
      </c>
      <c r="BU147" s="44">
        <v>0</v>
      </c>
      <c r="BV147" s="44">
        <v>0</v>
      </c>
      <c r="BW147" s="44">
        <v>0</v>
      </c>
      <c r="BX147" s="44">
        <v>0</v>
      </c>
      <c r="BY147" s="44"/>
      <c r="BZ147" s="44">
        <v>0</v>
      </c>
      <c r="CA147" s="44">
        <v>0</v>
      </c>
      <c r="CB147" s="44">
        <v>-103.0812072725461</v>
      </c>
      <c r="CC147" s="44">
        <v>0</v>
      </c>
      <c r="CD147" s="260">
        <v>0</v>
      </c>
      <c r="CE147" s="44">
        <v>9999</v>
      </c>
      <c r="CF147" s="44">
        <v>0</v>
      </c>
      <c r="CG147" s="44">
        <v>-1.7740625908700156</v>
      </c>
      <c r="CH147" s="44">
        <v>-1.7740625908700156</v>
      </c>
      <c r="CI147" s="44">
        <v>0</v>
      </c>
      <c r="CJ147" s="44">
        <v>-8.8703129543501041E-2</v>
      </c>
      <c r="CK147" s="44">
        <v>-8.8703129543501041E-2</v>
      </c>
      <c r="CL147" s="44"/>
      <c r="CM147" s="44">
        <v>-15.0128</v>
      </c>
      <c r="CN147" s="44" t="s">
        <v>548</v>
      </c>
      <c r="CO147" s="44">
        <v>0</v>
      </c>
      <c r="CP147" s="44">
        <v>0</v>
      </c>
      <c r="CQ147" s="44">
        <v>-103.0812072725461</v>
      </c>
      <c r="CR147" s="44">
        <v>0</v>
      </c>
      <c r="CS147" s="44">
        <v>0</v>
      </c>
      <c r="CT147" s="44">
        <v>-103.0812072725461</v>
      </c>
      <c r="CU147" s="44">
        <v>0</v>
      </c>
      <c r="CV147" s="44">
        <v>9999</v>
      </c>
      <c r="CW147" s="260">
        <v>0</v>
      </c>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row>
    <row r="148" spans="1:131">
      <c r="A148" s="23" t="s">
        <v>852</v>
      </c>
      <c r="B148" s="23" t="s">
        <v>913</v>
      </c>
      <c r="C148" s="44">
        <v>15</v>
      </c>
      <c r="D148" s="44">
        <v>0</v>
      </c>
      <c r="E148" s="44">
        <v>-19.562133333333332</v>
      </c>
      <c r="F148" s="44">
        <v>0</v>
      </c>
      <c r="G148" s="44">
        <v>0</v>
      </c>
      <c r="H148" s="44">
        <v>0</v>
      </c>
      <c r="I148" s="44" t="s">
        <v>750</v>
      </c>
      <c r="J148" s="44"/>
      <c r="K148" s="44"/>
      <c r="L148" s="44">
        <v>0</v>
      </c>
      <c r="M148" s="44">
        <v>0</v>
      </c>
      <c r="N148" s="44">
        <v>0</v>
      </c>
      <c r="O148" s="44">
        <v>-19.757754832274252</v>
      </c>
      <c r="P148" s="44">
        <v>0</v>
      </c>
      <c r="Q148" s="44">
        <v>0</v>
      </c>
      <c r="R148" s="44">
        <v>0</v>
      </c>
      <c r="S148" s="44">
        <v>0</v>
      </c>
      <c r="T148" s="44">
        <v>0</v>
      </c>
      <c r="U148" s="44">
        <v>0</v>
      </c>
      <c r="V148" s="44" t="s">
        <v>748</v>
      </c>
      <c r="W148" s="44" t="s">
        <v>748</v>
      </c>
      <c r="X148" s="44" t="s">
        <v>748</v>
      </c>
      <c r="Y148" s="44" t="s">
        <v>748</v>
      </c>
      <c r="Z148" s="44">
        <v>0</v>
      </c>
      <c r="AA148" s="44">
        <v>0</v>
      </c>
      <c r="AB148" s="44">
        <v>0</v>
      </c>
      <c r="AC148" s="44">
        <v>0</v>
      </c>
      <c r="AD148" s="44">
        <v>0</v>
      </c>
      <c r="AE148" s="44">
        <v>0</v>
      </c>
      <c r="AF148" s="44">
        <v>0</v>
      </c>
      <c r="AG148" s="44">
        <v>0</v>
      </c>
      <c r="AH148" s="44">
        <v>0</v>
      </c>
      <c r="AI148" s="44">
        <v>0</v>
      </c>
      <c r="AJ148" s="44">
        <v>0</v>
      </c>
      <c r="AK148" s="44">
        <v>0</v>
      </c>
      <c r="AL148" s="44">
        <v>0</v>
      </c>
      <c r="AM148" s="44">
        <v>0</v>
      </c>
      <c r="AN148" s="44">
        <v>0</v>
      </c>
      <c r="AO148" s="44">
        <v>0</v>
      </c>
      <c r="AP148" s="44">
        <v>0</v>
      </c>
      <c r="AQ148" s="44">
        <v>0</v>
      </c>
      <c r="AR148" s="44">
        <v>0</v>
      </c>
      <c r="AS148" s="279">
        <v>9999</v>
      </c>
      <c r="AT148" s="44">
        <v>0</v>
      </c>
      <c r="AU148" s="44">
        <v>0</v>
      </c>
      <c r="AV148" s="44">
        <v>0</v>
      </c>
      <c r="AW148" s="44">
        <v>0</v>
      </c>
      <c r="AX148" s="44">
        <v>0</v>
      </c>
      <c r="AY148" s="44">
        <v>0</v>
      </c>
      <c r="AZ148" s="279">
        <v>9999</v>
      </c>
      <c r="BA148" s="44">
        <v>0</v>
      </c>
      <c r="BB148" s="44">
        <v>0</v>
      </c>
      <c r="BC148" s="44">
        <v>0</v>
      </c>
      <c r="BD148" s="44">
        <v>0</v>
      </c>
      <c r="BE148" s="44">
        <v>0</v>
      </c>
      <c r="BF148" s="44">
        <v>0</v>
      </c>
      <c r="BG148" s="44">
        <v>9999</v>
      </c>
      <c r="BH148" s="279">
        <v>9999</v>
      </c>
      <c r="BI148" s="44">
        <v>9999</v>
      </c>
      <c r="BJ148" s="44">
        <v>9999</v>
      </c>
      <c r="BK148" s="44">
        <v>9999</v>
      </c>
      <c r="BL148" s="44">
        <v>9999</v>
      </c>
      <c r="BM148" s="44">
        <v>9999</v>
      </c>
      <c r="BN148" s="44">
        <v>0</v>
      </c>
      <c r="BO148" s="44">
        <v>-134.31793674907539</v>
      </c>
      <c r="BP148" s="44">
        <v>0</v>
      </c>
      <c r="BQ148" s="44">
        <v>0</v>
      </c>
      <c r="BR148" s="44">
        <v>0</v>
      </c>
      <c r="BS148" s="44">
        <v>0</v>
      </c>
      <c r="BT148" s="44">
        <v>0</v>
      </c>
      <c r="BU148" s="44">
        <v>0</v>
      </c>
      <c r="BV148" s="44">
        <v>0</v>
      </c>
      <c r="BW148" s="44">
        <v>0</v>
      </c>
      <c r="BX148" s="44">
        <v>0</v>
      </c>
      <c r="BY148" s="44"/>
      <c r="BZ148" s="44">
        <v>0</v>
      </c>
      <c r="CA148" s="44">
        <v>0</v>
      </c>
      <c r="CB148" s="44">
        <v>-134.31793674907539</v>
      </c>
      <c r="CC148" s="44">
        <v>0</v>
      </c>
      <c r="CD148" s="260">
        <v>0</v>
      </c>
      <c r="CE148" s="44">
        <v>9999</v>
      </c>
      <c r="CF148" s="44">
        <v>0</v>
      </c>
      <c r="CG148" s="44">
        <v>-2.3116573153760887</v>
      </c>
      <c r="CH148" s="44">
        <v>-2.3116573153760887</v>
      </c>
      <c r="CI148" s="44">
        <v>0</v>
      </c>
      <c r="CJ148" s="44">
        <v>-0.11558286576880437</v>
      </c>
      <c r="CK148" s="44">
        <v>-0.11558286576880437</v>
      </c>
      <c r="CL148" s="44"/>
      <c r="CM148" s="44">
        <v>-19.562133333333332</v>
      </c>
      <c r="CN148" s="44" t="s">
        <v>548</v>
      </c>
      <c r="CO148" s="44">
        <v>0</v>
      </c>
      <c r="CP148" s="44">
        <v>0</v>
      </c>
      <c r="CQ148" s="44">
        <v>-134.31793674907539</v>
      </c>
      <c r="CR148" s="44">
        <v>0</v>
      </c>
      <c r="CS148" s="44">
        <v>0</v>
      </c>
      <c r="CT148" s="44">
        <v>-134.31793674907539</v>
      </c>
      <c r="CU148" s="44">
        <v>0</v>
      </c>
      <c r="CV148" s="44">
        <v>9999</v>
      </c>
      <c r="CW148" s="260">
        <v>0</v>
      </c>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row>
    <row r="149" spans="1:131">
      <c r="A149" s="23" t="s">
        <v>853</v>
      </c>
      <c r="B149" s="23" t="s">
        <v>914</v>
      </c>
      <c r="C149" s="44">
        <v>15</v>
      </c>
      <c r="D149" s="44">
        <v>0</v>
      </c>
      <c r="E149" s="44">
        <v>-17.7424</v>
      </c>
      <c r="F149" s="44">
        <v>0</v>
      </c>
      <c r="G149" s="44">
        <v>0</v>
      </c>
      <c r="H149" s="44">
        <v>0</v>
      </c>
      <c r="I149" s="44" t="s">
        <v>750</v>
      </c>
      <c r="J149" s="44"/>
      <c r="K149" s="44"/>
      <c r="L149" s="44">
        <v>0</v>
      </c>
      <c r="M149" s="44">
        <v>0</v>
      </c>
      <c r="N149" s="44">
        <v>0</v>
      </c>
      <c r="O149" s="44">
        <v>-17.919824150202228</v>
      </c>
      <c r="P149" s="44">
        <v>0</v>
      </c>
      <c r="Q149" s="44">
        <v>0</v>
      </c>
      <c r="R149" s="44">
        <v>0</v>
      </c>
      <c r="S149" s="44">
        <v>0</v>
      </c>
      <c r="T149" s="44">
        <v>0</v>
      </c>
      <c r="U149" s="44">
        <v>0</v>
      </c>
      <c r="V149" s="44" t="s">
        <v>748</v>
      </c>
      <c r="W149" s="44" t="s">
        <v>748</v>
      </c>
      <c r="X149" s="44" t="s">
        <v>748</v>
      </c>
      <c r="Y149" s="44" t="s">
        <v>748</v>
      </c>
      <c r="Z149" s="44">
        <v>0</v>
      </c>
      <c r="AA149" s="44">
        <v>0</v>
      </c>
      <c r="AB149" s="44">
        <v>0</v>
      </c>
      <c r="AC149" s="44">
        <v>0</v>
      </c>
      <c r="AD149" s="44">
        <v>0</v>
      </c>
      <c r="AE149" s="44">
        <v>0</v>
      </c>
      <c r="AF149" s="44">
        <v>0</v>
      </c>
      <c r="AG149" s="44">
        <v>0</v>
      </c>
      <c r="AH149" s="44">
        <v>0</v>
      </c>
      <c r="AI149" s="44">
        <v>0</v>
      </c>
      <c r="AJ149" s="44">
        <v>0</v>
      </c>
      <c r="AK149" s="44">
        <v>0</v>
      </c>
      <c r="AL149" s="44">
        <v>0</v>
      </c>
      <c r="AM149" s="44">
        <v>0</v>
      </c>
      <c r="AN149" s="44">
        <v>0</v>
      </c>
      <c r="AO149" s="44">
        <v>0</v>
      </c>
      <c r="AP149" s="44">
        <v>0</v>
      </c>
      <c r="AQ149" s="44">
        <v>0</v>
      </c>
      <c r="AR149" s="44">
        <v>0</v>
      </c>
      <c r="AS149" s="279">
        <v>9999</v>
      </c>
      <c r="AT149" s="44">
        <v>0</v>
      </c>
      <c r="AU149" s="44">
        <v>0</v>
      </c>
      <c r="AV149" s="44">
        <v>0</v>
      </c>
      <c r="AW149" s="44">
        <v>0</v>
      </c>
      <c r="AX149" s="44">
        <v>0</v>
      </c>
      <c r="AY149" s="44">
        <v>0</v>
      </c>
      <c r="AZ149" s="279">
        <v>9999</v>
      </c>
      <c r="BA149" s="44">
        <v>0</v>
      </c>
      <c r="BB149" s="44">
        <v>0</v>
      </c>
      <c r="BC149" s="44">
        <v>0</v>
      </c>
      <c r="BD149" s="44">
        <v>0</v>
      </c>
      <c r="BE149" s="44">
        <v>0</v>
      </c>
      <c r="BF149" s="44">
        <v>0</v>
      </c>
      <c r="BG149" s="44">
        <v>9999</v>
      </c>
      <c r="BH149" s="279">
        <v>9999</v>
      </c>
      <c r="BI149" s="44">
        <v>9999</v>
      </c>
      <c r="BJ149" s="44">
        <v>9999</v>
      </c>
      <c r="BK149" s="44">
        <v>9999</v>
      </c>
      <c r="BL149" s="44">
        <v>9999</v>
      </c>
      <c r="BM149" s="44">
        <v>9999</v>
      </c>
      <c r="BN149" s="44">
        <v>0</v>
      </c>
      <c r="BO149" s="44">
        <v>-121.82324495846363</v>
      </c>
      <c r="BP149" s="44">
        <v>0</v>
      </c>
      <c r="BQ149" s="44">
        <v>0</v>
      </c>
      <c r="BR149" s="44">
        <v>0</v>
      </c>
      <c r="BS149" s="44">
        <v>0</v>
      </c>
      <c r="BT149" s="44">
        <v>0</v>
      </c>
      <c r="BU149" s="44">
        <v>0</v>
      </c>
      <c r="BV149" s="44">
        <v>0</v>
      </c>
      <c r="BW149" s="44">
        <v>0</v>
      </c>
      <c r="BX149" s="44">
        <v>0</v>
      </c>
      <c r="BY149" s="44"/>
      <c r="BZ149" s="44">
        <v>0</v>
      </c>
      <c r="CA149" s="44">
        <v>0</v>
      </c>
      <c r="CB149" s="44">
        <v>-121.82324495846363</v>
      </c>
      <c r="CC149" s="44">
        <v>0</v>
      </c>
      <c r="CD149" s="260">
        <v>0</v>
      </c>
      <c r="CE149" s="44">
        <v>9999</v>
      </c>
      <c r="CF149" s="44">
        <v>0</v>
      </c>
      <c r="CG149" s="44">
        <v>-2.0966194255736608</v>
      </c>
      <c r="CH149" s="44">
        <v>-2.0966194255736608</v>
      </c>
      <c r="CI149" s="44">
        <v>0</v>
      </c>
      <c r="CJ149" s="44">
        <v>-0.10483097127868304</v>
      </c>
      <c r="CK149" s="44">
        <v>-0.10483097127868304</v>
      </c>
      <c r="CL149" s="44"/>
      <c r="CM149" s="44">
        <v>-17.7424</v>
      </c>
      <c r="CN149" s="44" t="s">
        <v>548</v>
      </c>
      <c r="CO149" s="44">
        <v>0</v>
      </c>
      <c r="CP149" s="44">
        <v>0</v>
      </c>
      <c r="CQ149" s="44">
        <v>-121.82324495846363</v>
      </c>
      <c r="CR149" s="44">
        <v>0</v>
      </c>
      <c r="CS149" s="44">
        <v>0</v>
      </c>
      <c r="CT149" s="44">
        <v>-121.82324495846363</v>
      </c>
      <c r="CU149" s="44">
        <v>0</v>
      </c>
      <c r="CV149" s="44">
        <v>9999</v>
      </c>
      <c r="CW149" s="260">
        <v>0</v>
      </c>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row>
    <row r="150" spans="1:131">
      <c r="A150" s="23" t="s">
        <v>854</v>
      </c>
      <c r="B150" s="23" t="s">
        <v>915</v>
      </c>
      <c r="C150" s="44">
        <v>15</v>
      </c>
      <c r="D150" s="44">
        <v>0</v>
      </c>
      <c r="E150" s="44">
        <v>-14.102933333333333</v>
      </c>
      <c r="F150" s="44">
        <v>0</v>
      </c>
      <c r="G150" s="44">
        <v>0</v>
      </c>
      <c r="H150" s="44">
        <v>0</v>
      </c>
      <c r="I150" s="44" t="s">
        <v>750</v>
      </c>
      <c r="J150" s="44"/>
      <c r="K150" s="44"/>
      <c r="L150" s="44">
        <v>0</v>
      </c>
      <c r="M150" s="44">
        <v>0</v>
      </c>
      <c r="N150" s="44">
        <v>0</v>
      </c>
      <c r="O150" s="44">
        <v>-14.24396278605818</v>
      </c>
      <c r="P150" s="44">
        <v>0</v>
      </c>
      <c r="Q150" s="44">
        <v>0</v>
      </c>
      <c r="R150" s="44">
        <v>0</v>
      </c>
      <c r="S150" s="44">
        <v>0</v>
      </c>
      <c r="T150" s="44">
        <v>0</v>
      </c>
      <c r="U150" s="44">
        <v>0</v>
      </c>
      <c r="V150" s="44" t="s">
        <v>748</v>
      </c>
      <c r="W150" s="44" t="s">
        <v>748</v>
      </c>
      <c r="X150" s="44" t="s">
        <v>748</v>
      </c>
      <c r="Y150" s="44" t="s">
        <v>748</v>
      </c>
      <c r="Z150" s="44">
        <v>0</v>
      </c>
      <c r="AA150" s="44">
        <v>0</v>
      </c>
      <c r="AB150" s="44">
        <v>0</v>
      </c>
      <c r="AC150" s="44">
        <v>0</v>
      </c>
      <c r="AD150" s="44">
        <v>0</v>
      </c>
      <c r="AE150" s="44">
        <v>0</v>
      </c>
      <c r="AF150" s="44">
        <v>0</v>
      </c>
      <c r="AG150" s="44">
        <v>0</v>
      </c>
      <c r="AH150" s="44">
        <v>0</v>
      </c>
      <c r="AI150" s="44">
        <v>0</v>
      </c>
      <c r="AJ150" s="44">
        <v>0</v>
      </c>
      <c r="AK150" s="44">
        <v>0</v>
      </c>
      <c r="AL150" s="44">
        <v>0</v>
      </c>
      <c r="AM150" s="44">
        <v>0</v>
      </c>
      <c r="AN150" s="44">
        <v>0</v>
      </c>
      <c r="AO150" s="44">
        <v>0</v>
      </c>
      <c r="AP150" s="44">
        <v>0</v>
      </c>
      <c r="AQ150" s="44">
        <v>0</v>
      </c>
      <c r="AR150" s="44">
        <v>0</v>
      </c>
      <c r="AS150" s="279">
        <v>9999</v>
      </c>
      <c r="AT150" s="44">
        <v>0</v>
      </c>
      <c r="AU150" s="44">
        <v>0</v>
      </c>
      <c r="AV150" s="44">
        <v>0</v>
      </c>
      <c r="AW150" s="44">
        <v>0</v>
      </c>
      <c r="AX150" s="44">
        <v>0</v>
      </c>
      <c r="AY150" s="44">
        <v>0</v>
      </c>
      <c r="AZ150" s="279">
        <v>9999</v>
      </c>
      <c r="BA150" s="44">
        <v>0</v>
      </c>
      <c r="BB150" s="44">
        <v>0</v>
      </c>
      <c r="BC150" s="44">
        <v>0</v>
      </c>
      <c r="BD150" s="44">
        <v>0</v>
      </c>
      <c r="BE150" s="44">
        <v>0</v>
      </c>
      <c r="BF150" s="44">
        <v>0</v>
      </c>
      <c r="BG150" s="44">
        <v>9999</v>
      </c>
      <c r="BH150" s="279">
        <v>9999</v>
      </c>
      <c r="BI150" s="44">
        <v>9999</v>
      </c>
      <c r="BJ150" s="44">
        <v>9999</v>
      </c>
      <c r="BK150" s="44">
        <v>9999</v>
      </c>
      <c r="BL150" s="44">
        <v>9999</v>
      </c>
      <c r="BM150" s="44">
        <v>9999</v>
      </c>
      <c r="BN150" s="44">
        <v>0</v>
      </c>
      <c r="BO150" s="44">
        <v>-96.833861377240211</v>
      </c>
      <c r="BP150" s="44">
        <v>0</v>
      </c>
      <c r="BQ150" s="44">
        <v>0</v>
      </c>
      <c r="BR150" s="44">
        <v>0</v>
      </c>
      <c r="BS150" s="44">
        <v>0</v>
      </c>
      <c r="BT150" s="44">
        <v>0</v>
      </c>
      <c r="BU150" s="44">
        <v>0</v>
      </c>
      <c r="BV150" s="44">
        <v>0</v>
      </c>
      <c r="BW150" s="44">
        <v>0</v>
      </c>
      <c r="BX150" s="44">
        <v>0</v>
      </c>
      <c r="BY150" s="44"/>
      <c r="BZ150" s="44">
        <v>0</v>
      </c>
      <c r="CA150" s="44">
        <v>0</v>
      </c>
      <c r="CB150" s="44">
        <v>-96.833861377240211</v>
      </c>
      <c r="CC150" s="44">
        <v>0</v>
      </c>
      <c r="CD150" s="260">
        <v>0</v>
      </c>
      <c r="CE150" s="44">
        <v>9999</v>
      </c>
      <c r="CF150" s="44">
        <v>0</v>
      </c>
      <c r="CG150" s="44">
        <v>-1.6665436459688066</v>
      </c>
      <c r="CH150" s="44">
        <v>-1.6665436459688066</v>
      </c>
      <c r="CI150" s="44">
        <v>0</v>
      </c>
      <c r="CJ150" s="44">
        <v>-8.3327182298440355E-2</v>
      </c>
      <c r="CK150" s="44">
        <v>-8.3327182298440355E-2</v>
      </c>
      <c r="CL150" s="44"/>
      <c r="CM150" s="44">
        <v>-14.102933333333333</v>
      </c>
      <c r="CN150" s="44" t="s">
        <v>548</v>
      </c>
      <c r="CO150" s="44">
        <v>0</v>
      </c>
      <c r="CP150" s="44">
        <v>0</v>
      </c>
      <c r="CQ150" s="44">
        <v>-96.833861377240211</v>
      </c>
      <c r="CR150" s="44">
        <v>0</v>
      </c>
      <c r="CS150" s="44">
        <v>0</v>
      </c>
      <c r="CT150" s="44">
        <v>-96.833861377240211</v>
      </c>
      <c r="CU150" s="44">
        <v>0</v>
      </c>
      <c r="CV150" s="44">
        <v>9999</v>
      </c>
      <c r="CW150" s="260">
        <v>0</v>
      </c>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row>
    <row r="151" spans="1:131">
      <c r="A151" s="23" t="s">
        <v>825</v>
      </c>
      <c r="B151" s="23" t="s">
        <v>916</v>
      </c>
      <c r="C151" s="44">
        <v>15</v>
      </c>
      <c r="D151" s="44">
        <v>272.16811163396022</v>
      </c>
      <c r="E151" s="44">
        <v>-21.8368</v>
      </c>
      <c r="F151" s="44">
        <v>341.07502876871905</v>
      </c>
      <c r="G151" s="44">
        <v>0</v>
      </c>
      <c r="H151" s="44">
        <v>0</v>
      </c>
      <c r="I151" s="44" t="s">
        <v>751</v>
      </c>
      <c r="J151" s="44"/>
      <c r="K151" s="44"/>
      <c r="L151" s="44">
        <v>292.65905984338713</v>
      </c>
      <c r="M151" s="44">
        <v>3.8525044264467949E-2</v>
      </c>
      <c r="N151" s="44">
        <v>3.824698777127572E-2</v>
      </c>
      <c r="O151" s="44">
        <v>-22.05516804108095</v>
      </c>
      <c r="P151" s="44">
        <v>0</v>
      </c>
      <c r="Q151" s="44">
        <v>0</v>
      </c>
      <c r="R151" s="44">
        <v>68.014916987995278</v>
      </c>
      <c r="S151" s="44">
        <v>157.17212814878064</v>
      </c>
      <c r="T151" s="44">
        <v>0</v>
      </c>
      <c r="U151" s="44">
        <v>228.21998793514982</v>
      </c>
      <c r="V151" s="44" t="s">
        <v>748</v>
      </c>
      <c r="W151" s="44" t="s">
        <v>748</v>
      </c>
      <c r="X151" s="44" t="s">
        <v>748</v>
      </c>
      <c r="Y151" s="44" t="s">
        <v>748</v>
      </c>
      <c r="Z151" s="44">
        <v>0</v>
      </c>
      <c r="AA151" s="44">
        <v>0</v>
      </c>
      <c r="AB151" s="44">
        <v>0</v>
      </c>
      <c r="AC151" s="44">
        <v>0</v>
      </c>
      <c r="AD151" s="44">
        <v>0</v>
      </c>
      <c r="AE151" s="44">
        <v>0</v>
      </c>
      <c r="AF151" s="44">
        <v>0</v>
      </c>
      <c r="AG151" s="44">
        <v>0</v>
      </c>
      <c r="AH151" s="44">
        <v>68.014916987995278</v>
      </c>
      <c r="AI151" s="44">
        <v>157.17212814878064</v>
      </c>
      <c r="AJ151" s="44">
        <v>0</v>
      </c>
      <c r="AK151" s="44">
        <v>228.21998793514982</v>
      </c>
      <c r="AL151" s="44">
        <v>453.40703307192575</v>
      </c>
      <c r="AM151" s="44">
        <v>154.45043378961711</v>
      </c>
      <c r="AN151" s="44">
        <v>13.612766024219571</v>
      </c>
      <c r="AO151" s="44">
        <v>0</v>
      </c>
      <c r="AP151" s="44">
        <v>0</v>
      </c>
      <c r="AQ151" s="44">
        <v>168.06319981383669</v>
      </c>
      <c r="AR151" s="44">
        <v>68.014916987995278</v>
      </c>
      <c r="AS151" s="279">
        <v>2.4709755926556531</v>
      </c>
      <c r="AT151" s="44">
        <v>154.45043378961711</v>
      </c>
      <c r="AU151" s="44">
        <v>16.113460411232381</v>
      </c>
      <c r="AV151" s="44">
        <v>0</v>
      </c>
      <c r="AW151" s="44">
        <v>0</v>
      </c>
      <c r="AX151" s="44">
        <v>170.56389420084949</v>
      </c>
      <c r="AY151" s="44">
        <v>157.17212814878064</v>
      </c>
      <c r="AZ151" s="279">
        <v>1.0852044583845812</v>
      </c>
      <c r="BA151" s="44">
        <v>154.45043378961711</v>
      </c>
      <c r="BB151" s="44">
        <v>29.726226435451952</v>
      </c>
      <c r="BC151" s="44">
        <v>0</v>
      </c>
      <c r="BD151" s="44">
        <v>0</v>
      </c>
      <c r="BE151" s="44">
        <v>184.17666022506907</v>
      </c>
      <c r="BF151" s="44">
        <v>225.18704513677591</v>
      </c>
      <c r="BG151" s="44">
        <v>49.143700415106714</v>
      </c>
      <c r="BH151" s="260">
        <v>0.81788301859550749</v>
      </c>
      <c r="BI151" s="44">
        <v>17.100638002156042</v>
      </c>
      <c r="BJ151" s="44">
        <v>39.51697343062505</v>
      </c>
      <c r="BK151" s="44">
        <v>0</v>
      </c>
      <c r="BL151" s="44">
        <v>57.380168518389127</v>
      </c>
      <c r="BM151" s="44">
        <v>113.99777995117022</v>
      </c>
      <c r="BN151" s="44">
        <v>154.45043378961711</v>
      </c>
      <c r="BO151" s="44">
        <v>-149.9669732633902</v>
      </c>
      <c r="BP151" s="44">
        <v>29.726226435451952</v>
      </c>
      <c r="BQ151" s="44">
        <v>0</v>
      </c>
      <c r="BR151" s="44">
        <v>0</v>
      </c>
      <c r="BS151" s="44">
        <v>0</v>
      </c>
      <c r="BT151" s="44">
        <v>0</v>
      </c>
      <c r="BU151" s="44">
        <v>0</v>
      </c>
      <c r="BV151" s="44">
        <v>0</v>
      </c>
      <c r="BW151" s="44">
        <v>0</v>
      </c>
      <c r="BX151" s="44">
        <v>453.40703307192575</v>
      </c>
      <c r="BY151" s="44"/>
      <c r="BZ151" s="44">
        <v>0</v>
      </c>
      <c r="CA151" s="44">
        <v>0</v>
      </c>
      <c r="CB151" s="44">
        <v>34.209686961678869</v>
      </c>
      <c r="CC151" s="44">
        <v>453.40703307192575</v>
      </c>
      <c r="CD151" s="260">
        <v>0.30524460499001954</v>
      </c>
      <c r="CE151" s="44">
        <v>144.2292876214124</v>
      </c>
      <c r="CF151" s="44">
        <v>2.7802752381491529</v>
      </c>
      <c r="CG151" s="44">
        <v>-2.5804546608064722</v>
      </c>
      <c r="CH151" s="44">
        <v>0.19982057734268066</v>
      </c>
      <c r="CI151" s="44">
        <v>0.13901305342560885</v>
      </c>
      <c r="CJ151" s="44">
        <v>-0.12902273304032352</v>
      </c>
      <c r="CK151" s="44">
        <v>9.9903203852853284E-3</v>
      </c>
      <c r="CL151" s="44"/>
      <c r="CM151" s="44">
        <v>-21.8368</v>
      </c>
      <c r="CN151" s="44" t="s">
        <v>549</v>
      </c>
      <c r="CO151" s="44">
        <v>0</v>
      </c>
      <c r="CP151" s="44">
        <v>0</v>
      </c>
      <c r="CQ151" s="44">
        <v>-149.9669732633902</v>
      </c>
      <c r="CR151" s="44">
        <v>0</v>
      </c>
      <c r="CS151" s="44">
        <v>0</v>
      </c>
      <c r="CT151" s="44">
        <v>-149.9669732633902</v>
      </c>
      <c r="CU151" s="44">
        <v>0</v>
      </c>
      <c r="CV151" s="44">
        <v>9999</v>
      </c>
      <c r="CW151" s="260">
        <v>0</v>
      </c>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row>
    <row r="152" spans="1:131">
      <c r="A152" s="23" t="s">
        <v>821</v>
      </c>
      <c r="B152" s="23" t="s">
        <v>917</v>
      </c>
      <c r="C152" s="44">
        <v>15</v>
      </c>
      <c r="D152" s="44">
        <v>304.50920729709634</v>
      </c>
      <c r="E152" s="44">
        <v>-21.381866666666667</v>
      </c>
      <c r="F152" s="44">
        <v>341.07502876871905</v>
      </c>
      <c r="G152" s="44">
        <v>0</v>
      </c>
      <c r="H152" s="44">
        <v>0</v>
      </c>
      <c r="I152" s="44" t="s">
        <v>752</v>
      </c>
      <c r="J152" s="44"/>
      <c r="K152" s="44"/>
      <c r="L152" s="44">
        <v>327.37195268305783</v>
      </c>
      <c r="M152" s="44">
        <v>7.0191230486296968E-2</v>
      </c>
      <c r="N152" s="44">
        <v>6.9684621661453422E-2</v>
      </c>
      <c r="O152" s="44">
        <v>-21.595685494233727</v>
      </c>
      <c r="P152" s="44">
        <v>0</v>
      </c>
      <c r="Q152" s="44">
        <v>0</v>
      </c>
      <c r="R152" s="44">
        <v>68.014916987995278</v>
      </c>
      <c r="S152" s="44">
        <v>157.17212814878064</v>
      </c>
      <c r="T152" s="44">
        <v>0</v>
      </c>
      <c r="U152" s="44">
        <v>228.21998793514982</v>
      </c>
      <c r="V152" s="44" t="s">
        <v>748</v>
      </c>
      <c r="W152" s="44" t="s">
        <v>748</v>
      </c>
      <c r="X152" s="44" t="s">
        <v>748</v>
      </c>
      <c r="Y152" s="44" t="s">
        <v>748</v>
      </c>
      <c r="Z152" s="44">
        <v>0</v>
      </c>
      <c r="AA152" s="44">
        <v>0</v>
      </c>
      <c r="AB152" s="44">
        <v>0</v>
      </c>
      <c r="AC152" s="44">
        <v>0</v>
      </c>
      <c r="AD152" s="44">
        <v>0</v>
      </c>
      <c r="AE152" s="44">
        <v>0</v>
      </c>
      <c r="AF152" s="44">
        <v>0</v>
      </c>
      <c r="AG152" s="44">
        <v>0</v>
      </c>
      <c r="AH152" s="44">
        <v>68.014916987995278</v>
      </c>
      <c r="AI152" s="44">
        <v>157.17212814878064</v>
      </c>
      <c r="AJ152" s="44">
        <v>0</v>
      </c>
      <c r="AK152" s="44">
        <v>228.21998793514982</v>
      </c>
      <c r="AL152" s="44">
        <v>453.40703307192575</v>
      </c>
      <c r="AM152" s="44">
        <v>171.57730884270674</v>
      </c>
      <c r="AN152" s="44">
        <v>24.801964950454135</v>
      </c>
      <c r="AO152" s="44">
        <v>0</v>
      </c>
      <c r="AP152" s="44">
        <v>0</v>
      </c>
      <c r="AQ152" s="44">
        <v>196.37927379316088</v>
      </c>
      <c r="AR152" s="44">
        <v>68.014916987995278</v>
      </c>
      <c r="AS152" s="279">
        <v>2.8872971178928597</v>
      </c>
      <c r="AT152" s="44">
        <v>171.57730884270674</v>
      </c>
      <c r="AU152" s="44">
        <v>29.358139237747437</v>
      </c>
      <c r="AV152" s="44">
        <v>0</v>
      </c>
      <c r="AW152" s="44">
        <v>0</v>
      </c>
      <c r="AX152" s="44">
        <v>200.93544808045419</v>
      </c>
      <c r="AY152" s="44">
        <v>157.17212814878064</v>
      </c>
      <c r="AZ152" s="279">
        <v>1.2784419887109169</v>
      </c>
      <c r="BA152" s="44">
        <v>171.57730884270674</v>
      </c>
      <c r="BB152" s="44">
        <v>54.160104188201572</v>
      </c>
      <c r="BC152" s="44">
        <v>0</v>
      </c>
      <c r="BD152" s="44">
        <v>0</v>
      </c>
      <c r="BE152" s="44">
        <v>225.73741303090833</v>
      </c>
      <c r="BF152" s="44">
        <v>225.18704513677591</v>
      </c>
      <c r="BG152" s="44">
        <v>38.44086692585627</v>
      </c>
      <c r="BH152" s="279">
        <v>1.0024440477639294</v>
      </c>
      <c r="BI152" s="44">
        <v>15.287371442227055</v>
      </c>
      <c r="BJ152" s="44">
        <v>35.326790206916058</v>
      </c>
      <c r="BK152" s="44">
        <v>0</v>
      </c>
      <c r="BL152" s="44">
        <v>51.295860975923922</v>
      </c>
      <c r="BM152" s="44">
        <v>101.91002262506703</v>
      </c>
      <c r="BN152" s="44">
        <v>171.57730884270674</v>
      </c>
      <c r="BO152" s="44">
        <v>-140.18202121319069</v>
      </c>
      <c r="BP152" s="44">
        <v>54.160104188201572</v>
      </c>
      <c r="BQ152" s="44">
        <v>0</v>
      </c>
      <c r="BR152" s="44">
        <v>0</v>
      </c>
      <c r="BS152" s="44">
        <v>0</v>
      </c>
      <c r="BT152" s="44">
        <v>0</v>
      </c>
      <c r="BU152" s="44">
        <v>0</v>
      </c>
      <c r="BV152" s="44">
        <v>0</v>
      </c>
      <c r="BW152" s="44">
        <v>0</v>
      </c>
      <c r="BX152" s="44">
        <v>453.40703307192575</v>
      </c>
      <c r="BY152" s="44"/>
      <c r="BZ152" s="44">
        <v>0</v>
      </c>
      <c r="CA152" s="44">
        <v>0</v>
      </c>
      <c r="CB152" s="44">
        <v>85.555391817717634</v>
      </c>
      <c r="CC152" s="44">
        <v>453.40703307192575</v>
      </c>
      <c r="CD152" s="260">
        <v>0.38029241173049111</v>
      </c>
      <c r="CE152" s="44">
        <v>121.24473706668799</v>
      </c>
      <c r="CF152" s="44">
        <v>3.1100527406754104</v>
      </c>
      <c r="CG152" s="44">
        <v>-2.5266952028253438</v>
      </c>
      <c r="CH152" s="44">
        <v>0.58335753785006661</v>
      </c>
      <c r="CI152" s="44">
        <v>0.15550167752445246</v>
      </c>
      <c r="CJ152" s="44">
        <v>-0.12633476014126732</v>
      </c>
      <c r="CK152" s="44">
        <v>2.9166917383185137E-2</v>
      </c>
      <c r="CL152" s="44"/>
      <c r="CM152" s="44">
        <v>-21.381866666666667</v>
      </c>
      <c r="CN152" s="44" t="s">
        <v>550</v>
      </c>
      <c r="CO152" s="44">
        <v>0</v>
      </c>
      <c r="CP152" s="44">
        <v>0</v>
      </c>
      <c r="CQ152" s="44">
        <v>-140.18202121319069</v>
      </c>
      <c r="CR152" s="44">
        <v>0</v>
      </c>
      <c r="CS152" s="44">
        <v>0</v>
      </c>
      <c r="CT152" s="44">
        <v>-140.18202121319069</v>
      </c>
      <c r="CU152" s="44">
        <v>0</v>
      </c>
      <c r="CV152" s="44">
        <v>9999</v>
      </c>
      <c r="CW152" s="260">
        <v>0</v>
      </c>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row>
    <row r="153" spans="1:131">
      <c r="A153" s="23" t="s">
        <v>816</v>
      </c>
      <c r="B153" s="23" t="s">
        <v>918</v>
      </c>
      <c r="C153" s="44">
        <v>15</v>
      </c>
      <c r="D153" s="44">
        <v>157.82222536493225</v>
      </c>
      <c r="E153" s="44">
        <v>-17.7424</v>
      </c>
      <c r="F153" s="44">
        <v>158.97585527520172</v>
      </c>
      <c r="G153" s="44">
        <v>0</v>
      </c>
      <c r="H153" s="44">
        <v>0</v>
      </c>
      <c r="I153" s="44" t="s">
        <v>753</v>
      </c>
      <c r="J153" s="44"/>
      <c r="K153" s="44"/>
      <c r="L153" s="44">
        <v>169.63818955754951</v>
      </c>
      <c r="M153" s="44">
        <v>2.9674447179931982E-2</v>
      </c>
      <c r="N153" s="44">
        <v>2.9460270327502504E-2</v>
      </c>
      <c r="O153" s="44">
        <v>-17.919823924898889</v>
      </c>
      <c r="P153" s="44">
        <v>0</v>
      </c>
      <c r="Q153" s="44">
        <v>0</v>
      </c>
      <c r="R153" s="44">
        <v>31.701909221183254</v>
      </c>
      <c r="S153" s="44">
        <v>73.258290376981122</v>
      </c>
      <c r="T153" s="44">
        <v>0</v>
      </c>
      <c r="U153" s="44">
        <v>106.37386121130817</v>
      </c>
      <c r="V153" s="44" t="s">
        <v>748</v>
      </c>
      <c r="W153" s="44" t="s">
        <v>748</v>
      </c>
      <c r="X153" s="44" t="s">
        <v>748</v>
      </c>
      <c r="Y153" s="44" t="s">
        <v>748</v>
      </c>
      <c r="Z153" s="44">
        <v>0</v>
      </c>
      <c r="AA153" s="44">
        <v>0</v>
      </c>
      <c r="AB153" s="44">
        <v>0</v>
      </c>
      <c r="AC153" s="44">
        <v>0</v>
      </c>
      <c r="AD153" s="44">
        <v>0</v>
      </c>
      <c r="AE153" s="44">
        <v>0</v>
      </c>
      <c r="AF153" s="44">
        <v>0</v>
      </c>
      <c r="AG153" s="44">
        <v>0</v>
      </c>
      <c r="AH153" s="44">
        <v>31.701909221183254</v>
      </c>
      <c r="AI153" s="44">
        <v>73.258290376981122</v>
      </c>
      <c r="AJ153" s="44">
        <v>0</v>
      </c>
      <c r="AK153" s="44">
        <v>106.37386121130817</v>
      </c>
      <c r="AL153" s="44">
        <v>211.33406080947253</v>
      </c>
      <c r="AM153" s="44">
        <v>88.573546923945671</v>
      </c>
      <c r="AN153" s="44">
        <v>10.485420953326324</v>
      </c>
      <c r="AO153" s="44">
        <v>0</v>
      </c>
      <c r="AP153" s="44">
        <v>0</v>
      </c>
      <c r="AQ153" s="44">
        <v>99.058967877271996</v>
      </c>
      <c r="AR153" s="44">
        <v>31.701909221183254</v>
      </c>
      <c r="AS153" s="279">
        <v>3.1247003827479474</v>
      </c>
      <c r="AT153" s="44">
        <v>88.573546923945671</v>
      </c>
      <c r="AU153" s="44">
        <v>12.411615326813536</v>
      </c>
      <c r="AV153" s="44">
        <v>0</v>
      </c>
      <c r="AW153" s="44">
        <v>0</v>
      </c>
      <c r="AX153" s="44">
        <v>100.9851622507592</v>
      </c>
      <c r="AY153" s="44">
        <v>73.258290376981122</v>
      </c>
      <c r="AZ153" s="279">
        <v>1.3784810119250379</v>
      </c>
      <c r="BA153" s="44">
        <v>88.573546923945671</v>
      </c>
      <c r="BB153" s="44">
        <v>22.897036280139858</v>
      </c>
      <c r="BC153" s="44">
        <v>0</v>
      </c>
      <c r="BD153" s="44">
        <v>0</v>
      </c>
      <c r="BE153" s="44">
        <v>111.47058320408553</v>
      </c>
      <c r="BF153" s="44">
        <v>104.96019959816438</v>
      </c>
      <c r="BG153" s="44">
        <v>35.595470631899616</v>
      </c>
      <c r="BH153" s="279">
        <v>1.0620271648762662</v>
      </c>
      <c r="BI153" s="44">
        <v>13.750924690590404</v>
      </c>
      <c r="BJ153" s="44">
        <v>31.776295456115488</v>
      </c>
      <c r="BK153" s="44">
        <v>0</v>
      </c>
      <c r="BL153" s="44">
        <v>46.140405751544151</v>
      </c>
      <c r="BM153" s="44">
        <v>91.667625898250037</v>
      </c>
      <c r="BN153" s="44">
        <v>88.573546923945671</v>
      </c>
      <c r="BO153" s="44">
        <v>-123.20528457384347</v>
      </c>
      <c r="BP153" s="44">
        <v>22.897036280139858</v>
      </c>
      <c r="BQ153" s="44">
        <v>0</v>
      </c>
      <c r="BR153" s="44">
        <v>0</v>
      </c>
      <c r="BS153" s="44">
        <v>0</v>
      </c>
      <c r="BT153" s="44">
        <v>0</v>
      </c>
      <c r="BU153" s="44">
        <v>0</v>
      </c>
      <c r="BV153" s="44">
        <v>0</v>
      </c>
      <c r="BW153" s="44">
        <v>0</v>
      </c>
      <c r="BX153" s="44">
        <v>211.33406080947253</v>
      </c>
      <c r="BY153" s="44"/>
      <c r="BZ153" s="44">
        <v>0</v>
      </c>
      <c r="CA153" s="44">
        <v>0</v>
      </c>
      <c r="CB153" s="44">
        <v>-11.734701369757943</v>
      </c>
      <c r="CC153" s="44">
        <v>211.33406080947253</v>
      </c>
      <c r="CD153" s="260">
        <v>0.33320619754415509</v>
      </c>
      <c r="CE153" s="44">
        <v>135.17702965397373</v>
      </c>
      <c r="CF153" s="44">
        <v>1.6115707834595816</v>
      </c>
      <c r="CG153" s="44">
        <v>-2.0966193992131688</v>
      </c>
      <c r="CH153" s="44">
        <v>-0.48504861575358715</v>
      </c>
      <c r="CI153" s="44">
        <v>8.0578140039836002E-2</v>
      </c>
      <c r="CJ153" s="44">
        <v>-0.10483096996065844</v>
      </c>
      <c r="CK153" s="44">
        <v>-2.4252829920822436E-2</v>
      </c>
      <c r="CL153" s="44"/>
      <c r="CM153" s="44">
        <v>-17.7424</v>
      </c>
      <c r="CN153" s="44" t="s">
        <v>551</v>
      </c>
      <c r="CO153" s="44">
        <v>0</v>
      </c>
      <c r="CP153" s="44">
        <v>0</v>
      </c>
      <c r="CQ153" s="44">
        <v>-123.20528457384347</v>
      </c>
      <c r="CR153" s="44">
        <v>0</v>
      </c>
      <c r="CS153" s="44">
        <v>0</v>
      </c>
      <c r="CT153" s="44">
        <v>-123.20528457384347</v>
      </c>
      <c r="CU153" s="44">
        <v>0</v>
      </c>
      <c r="CV153" s="44">
        <v>9999</v>
      </c>
      <c r="CW153" s="260">
        <v>0</v>
      </c>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row>
    <row r="154" spans="1:131">
      <c r="A154" s="23" t="s">
        <v>855</v>
      </c>
      <c r="B154" s="23" t="s">
        <v>919</v>
      </c>
      <c r="C154" s="44">
        <v>15</v>
      </c>
      <c r="D154" s="44">
        <v>0</v>
      </c>
      <c r="E154" s="44">
        <v>-10.008533333333332</v>
      </c>
      <c r="F154" s="44">
        <v>0</v>
      </c>
      <c r="G154" s="44">
        <v>0</v>
      </c>
      <c r="H154" s="44">
        <v>0</v>
      </c>
      <c r="I154" s="44" t="s">
        <v>754</v>
      </c>
      <c r="J154" s="44"/>
      <c r="K154" s="44"/>
      <c r="L154" s="44">
        <v>0</v>
      </c>
      <c r="M154" s="44">
        <v>0</v>
      </c>
      <c r="N154" s="44">
        <v>0</v>
      </c>
      <c r="O154" s="44">
        <v>-10.108618647837897</v>
      </c>
      <c r="P154" s="44">
        <v>0</v>
      </c>
      <c r="Q154" s="44">
        <v>0</v>
      </c>
      <c r="R154" s="44">
        <v>0</v>
      </c>
      <c r="S154" s="44">
        <v>0</v>
      </c>
      <c r="T154" s="44">
        <v>0</v>
      </c>
      <c r="U154" s="44">
        <v>0</v>
      </c>
      <c r="V154" s="44" t="s">
        <v>748</v>
      </c>
      <c r="W154" s="44" t="s">
        <v>748</v>
      </c>
      <c r="X154" s="44" t="s">
        <v>748</v>
      </c>
      <c r="Y154" s="44" t="s">
        <v>748</v>
      </c>
      <c r="Z154" s="44">
        <v>0</v>
      </c>
      <c r="AA154" s="44">
        <v>0</v>
      </c>
      <c r="AB154" s="44">
        <v>0</v>
      </c>
      <c r="AC154" s="44">
        <v>0</v>
      </c>
      <c r="AD154" s="44">
        <v>0</v>
      </c>
      <c r="AE154" s="44">
        <v>0</v>
      </c>
      <c r="AF154" s="44">
        <v>0</v>
      </c>
      <c r="AG154" s="44">
        <v>0</v>
      </c>
      <c r="AH154" s="44">
        <v>0</v>
      </c>
      <c r="AI154" s="44">
        <v>0</v>
      </c>
      <c r="AJ154" s="44">
        <v>0</v>
      </c>
      <c r="AK154" s="44">
        <v>0</v>
      </c>
      <c r="AL154" s="44">
        <v>0</v>
      </c>
      <c r="AM154" s="44">
        <v>0</v>
      </c>
      <c r="AN154" s="44">
        <v>0</v>
      </c>
      <c r="AO154" s="44">
        <v>0</v>
      </c>
      <c r="AP154" s="44">
        <v>0</v>
      </c>
      <c r="AQ154" s="44">
        <v>0</v>
      </c>
      <c r="AR154" s="44">
        <v>0</v>
      </c>
      <c r="AS154" s="279">
        <v>9999</v>
      </c>
      <c r="AT154" s="44">
        <v>0</v>
      </c>
      <c r="AU154" s="44">
        <v>0</v>
      </c>
      <c r="AV154" s="44">
        <v>0</v>
      </c>
      <c r="AW154" s="44">
        <v>0</v>
      </c>
      <c r="AX154" s="44">
        <v>0</v>
      </c>
      <c r="AY154" s="44">
        <v>0</v>
      </c>
      <c r="AZ154" s="279">
        <v>9999</v>
      </c>
      <c r="BA154" s="44">
        <v>0</v>
      </c>
      <c r="BB154" s="44">
        <v>0</v>
      </c>
      <c r="BC154" s="44">
        <v>0</v>
      </c>
      <c r="BD154" s="44">
        <v>0</v>
      </c>
      <c r="BE154" s="44">
        <v>0</v>
      </c>
      <c r="BF154" s="44">
        <v>0</v>
      </c>
      <c r="BG154" s="44">
        <v>9999</v>
      </c>
      <c r="BH154" s="279">
        <v>9999</v>
      </c>
      <c r="BI154" s="44">
        <v>9999</v>
      </c>
      <c r="BJ154" s="44">
        <v>9999</v>
      </c>
      <c r="BK154" s="44">
        <v>9999</v>
      </c>
      <c r="BL154" s="44">
        <v>9999</v>
      </c>
      <c r="BM154" s="44">
        <v>9999</v>
      </c>
      <c r="BN154" s="44">
        <v>0</v>
      </c>
      <c r="BO154" s="44">
        <v>-68.866847074153767</v>
      </c>
      <c r="BP154" s="44">
        <v>0</v>
      </c>
      <c r="BQ154" s="44">
        <v>0</v>
      </c>
      <c r="BR154" s="44">
        <v>0</v>
      </c>
      <c r="BS154" s="44">
        <v>0</v>
      </c>
      <c r="BT154" s="44">
        <v>0</v>
      </c>
      <c r="BU154" s="44">
        <v>0</v>
      </c>
      <c r="BV154" s="44">
        <v>0</v>
      </c>
      <c r="BW154" s="44">
        <v>0</v>
      </c>
      <c r="BX154" s="44">
        <v>0</v>
      </c>
      <c r="BY154" s="44"/>
      <c r="BZ154" s="44">
        <v>0</v>
      </c>
      <c r="CA154" s="44">
        <v>0</v>
      </c>
      <c r="CB154" s="44">
        <v>-68.866847074153767</v>
      </c>
      <c r="CC154" s="44">
        <v>0</v>
      </c>
      <c r="CD154" s="260">
        <v>0</v>
      </c>
      <c r="CE154" s="44">
        <v>9999</v>
      </c>
      <c r="CF154" s="44">
        <v>0</v>
      </c>
      <c r="CG154" s="44">
        <v>-1.1827083817970334</v>
      </c>
      <c r="CH154" s="44">
        <v>-1.1827083817970334</v>
      </c>
      <c r="CI154" s="44">
        <v>0</v>
      </c>
      <c r="CJ154" s="44">
        <v>-5.9135419089851697E-2</v>
      </c>
      <c r="CK154" s="44">
        <v>-5.9135419089851697E-2</v>
      </c>
      <c r="CL154" s="44"/>
      <c r="CM154" s="44">
        <v>-10.008533333333332</v>
      </c>
      <c r="CN154" s="44" t="s">
        <v>552</v>
      </c>
      <c r="CO154" s="44">
        <v>0</v>
      </c>
      <c r="CP154" s="44">
        <v>0</v>
      </c>
      <c r="CQ154" s="44">
        <v>-68.866847074153767</v>
      </c>
      <c r="CR154" s="44">
        <v>0</v>
      </c>
      <c r="CS154" s="44">
        <v>0</v>
      </c>
      <c r="CT154" s="44">
        <v>-68.866847074153767</v>
      </c>
      <c r="CU154" s="44">
        <v>0</v>
      </c>
      <c r="CV154" s="44">
        <v>9999</v>
      </c>
      <c r="CW154" s="260">
        <v>0</v>
      </c>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row>
    <row r="155" spans="1:131">
      <c r="A155" s="23" t="s">
        <v>856</v>
      </c>
      <c r="B155" s="23" t="s">
        <v>920</v>
      </c>
      <c r="C155" s="44">
        <v>15</v>
      </c>
      <c r="D155" s="44">
        <v>0</v>
      </c>
      <c r="E155" s="44">
        <v>-17.7424</v>
      </c>
      <c r="F155" s="44">
        <v>0</v>
      </c>
      <c r="G155" s="44">
        <v>0</v>
      </c>
      <c r="H155" s="44">
        <v>0</v>
      </c>
      <c r="I155" s="44" t="s">
        <v>754</v>
      </c>
      <c r="J155" s="44"/>
      <c r="K155" s="44"/>
      <c r="L155" s="44">
        <v>0</v>
      </c>
      <c r="M155" s="44">
        <v>0</v>
      </c>
      <c r="N155" s="44">
        <v>0</v>
      </c>
      <c r="O155" s="44">
        <v>-17.919823966621728</v>
      </c>
      <c r="P155" s="44">
        <v>0</v>
      </c>
      <c r="Q155" s="44">
        <v>0</v>
      </c>
      <c r="R155" s="44">
        <v>0</v>
      </c>
      <c r="S155" s="44">
        <v>0</v>
      </c>
      <c r="T155" s="44">
        <v>0</v>
      </c>
      <c r="U155" s="44">
        <v>0</v>
      </c>
      <c r="V155" s="44" t="s">
        <v>748</v>
      </c>
      <c r="W155" s="44" t="s">
        <v>748</v>
      </c>
      <c r="X155" s="44" t="s">
        <v>748</v>
      </c>
      <c r="Y155" s="44" t="s">
        <v>748</v>
      </c>
      <c r="Z155" s="44">
        <v>0</v>
      </c>
      <c r="AA155" s="44">
        <v>0</v>
      </c>
      <c r="AB155" s="44">
        <v>0</v>
      </c>
      <c r="AC155" s="44">
        <v>0</v>
      </c>
      <c r="AD155" s="44">
        <v>0</v>
      </c>
      <c r="AE155" s="44">
        <v>0</v>
      </c>
      <c r="AF155" s="44">
        <v>0</v>
      </c>
      <c r="AG155" s="44">
        <v>0</v>
      </c>
      <c r="AH155" s="44">
        <v>0</v>
      </c>
      <c r="AI155" s="44">
        <v>0</v>
      </c>
      <c r="AJ155" s="44">
        <v>0</v>
      </c>
      <c r="AK155" s="44">
        <v>0</v>
      </c>
      <c r="AL155" s="44">
        <v>0</v>
      </c>
      <c r="AM155" s="44">
        <v>0</v>
      </c>
      <c r="AN155" s="44">
        <v>0</v>
      </c>
      <c r="AO155" s="44">
        <v>0</v>
      </c>
      <c r="AP155" s="44">
        <v>0</v>
      </c>
      <c r="AQ155" s="44">
        <v>0</v>
      </c>
      <c r="AR155" s="44">
        <v>0</v>
      </c>
      <c r="AS155" s="279">
        <v>9999</v>
      </c>
      <c r="AT155" s="44">
        <v>0</v>
      </c>
      <c r="AU155" s="44">
        <v>0</v>
      </c>
      <c r="AV155" s="44">
        <v>0</v>
      </c>
      <c r="AW155" s="44">
        <v>0</v>
      </c>
      <c r="AX155" s="44">
        <v>0</v>
      </c>
      <c r="AY155" s="44">
        <v>0</v>
      </c>
      <c r="AZ155" s="279">
        <v>9999</v>
      </c>
      <c r="BA155" s="44">
        <v>0</v>
      </c>
      <c r="BB155" s="44">
        <v>0</v>
      </c>
      <c r="BC155" s="44">
        <v>0</v>
      </c>
      <c r="BD155" s="44">
        <v>0</v>
      </c>
      <c r="BE155" s="44">
        <v>0</v>
      </c>
      <c r="BF155" s="44">
        <v>0</v>
      </c>
      <c r="BG155" s="44">
        <v>9999</v>
      </c>
      <c r="BH155" s="279">
        <v>9999</v>
      </c>
      <c r="BI155" s="44">
        <v>9999</v>
      </c>
      <c r="BJ155" s="44">
        <v>9999</v>
      </c>
      <c r="BK155" s="44">
        <v>9999</v>
      </c>
      <c r="BL155" s="44">
        <v>9999</v>
      </c>
      <c r="BM155" s="44">
        <v>9999</v>
      </c>
      <c r="BN155" s="44">
        <v>0</v>
      </c>
      <c r="BO155" s="44">
        <v>-122.08213799509083</v>
      </c>
      <c r="BP155" s="44">
        <v>0</v>
      </c>
      <c r="BQ155" s="44">
        <v>0</v>
      </c>
      <c r="BR155" s="44">
        <v>0</v>
      </c>
      <c r="BS155" s="44">
        <v>0</v>
      </c>
      <c r="BT155" s="44">
        <v>0</v>
      </c>
      <c r="BU155" s="44">
        <v>0</v>
      </c>
      <c r="BV155" s="44">
        <v>0</v>
      </c>
      <c r="BW155" s="44">
        <v>0</v>
      </c>
      <c r="BX155" s="44">
        <v>0</v>
      </c>
      <c r="BY155" s="44"/>
      <c r="BZ155" s="44">
        <v>0</v>
      </c>
      <c r="CA155" s="44">
        <v>0</v>
      </c>
      <c r="CB155" s="44">
        <v>-122.08213799509083</v>
      </c>
      <c r="CC155" s="44">
        <v>0</v>
      </c>
      <c r="CD155" s="260">
        <v>0</v>
      </c>
      <c r="CE155" s="44">
        <v>9999</v>
      </c>
      <c r="CF155" s="44">
        <v>0</v>
      </c>
      <c r="CG155" s="44">
        <v>-2.0966194040947452</v>
      </c>
      <c r="CH155" s="44">
        <v>-2.0966194040947452</v>
      </c>
      <c r="CI155" s="44">
        <v>0</v>
      </c>
      <c r="CJ155" s="44">
        <v>-0.10483097020473707</v>
      </c>
      <c r="CK155" s="44">
        <v>-0.10483097020473707</v>
      </c>
      <c r="CL155" s="44"/>
      <c r="CM155" s="44">
        <v>-17.7424</v>
      </c>
      <c r="CN155" s="44" t="s">
        <v>552</v>
      </c>
      <c r="CO155" s="44">
        <v>0</v>
      </c>
      <c r="CP155" s="44">
        <v>0</v>
      </c>
      <c r="CQ155" s="44">
        <v>-122.08213799509083</v>
      </c>
      <c r="CR155" s="44">
        <v>0</v>
      </c>
      <c r="CS155" s="44">
        <v>0</v>
      </c>
      <c r="CT155" s="44">
        <v>-122.08213799509083</v>
      </c>
      <c r="CU155" s="44">
        <v>0</v>
      </c>
      <c r="CV155" s="44">
        <v>9999</v>
      </c>
      <c r="CW155" s="260">
        <v>0</v>
      </c>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row>
    <row r="156" spans="1:131">
      <c r="A156" s="23" t="s">
        <v>857</v>
      </c>
      <c r="B156" s="23" t="s">
        <v>921</v>
      </c>
      <c r="C156" s="44">
        <v>15</v>
      </c>
      <c r="D156" s="44">
        <v>0</v>
      </c>
      <c r="E156" s="44">
        <v>-26.841066666666666</v>
      </c>
      <c r="F156" s="44">
        <v>0</v>
      </c>
      <c r="G156" s="44">
        <v>0</v>
      </c>
      <c r="H156" s="44">
        <v>0</v>
      </c>
      <c r="I156" s="44" t="s">
        <v>755</v>
      </c>
      <c r="J156" s="44"/>
      <c r="K156" s="44"/>
      <c r="L156" s="44">
        <v>0</v>
      </c>
      <c r="M156" s="44">
        <v>0</v>
      </c>
      <c r="N156" s="44">
        <v>0</v>
      </c>
      <c r="O156" s="44">
        <v>-27.109477156599652</v>
      </c>
      <c r="P156" s="44">
        <v>0</v>
      </c>
      <c r="Q156" s="44">
        <v>0</v>
      </c>
      <c r="R156" s="44">
        <v>0</v>
      </c>
      <c r="S156" s="44">
        <v>0</v>
      </c>
      <c r="T156" s="44">
        <v>0</v>
      </c>
      <c r="U156" s="44">
        <v>0</v>
      </c>
      <c r="V156" s="44" t="s">
        <v>748</v>
      </c>
      <c r="W156" s="44" t="s">
        <v>748</v>
      </c>
      <c r="X156" s="44" t="s">
        <v>748</v>
      </c>
      <c r="Y156" s="44" t="s">
        <v>748</v>
      </c>
      <c r="Z156" s="44">
        <v>0</v>
      </c>
      <c r="AA156" s="44">
        <v>0</v>
      </c>
      <c r="AB156" s="44">
        <v>0</v>
      </c>
      <c r="AC156" s="44">
        <v>0</v>
      </c>
      <c r="AD156" s="44">
        <v>0</v>
      </c>
      <c r="AE156" s="44">
        <v>0</v>
      </c>
      <c r="AF156" s="44">
        <v>0</v>
      </c>
      <c r="AG156" s="44">
        <v>0</v>
      </c>
      <c r="AH156" s="44">
        <v>0</v>
      </c>
      <c r="AI156" s="44">
        <v>0</v>
      </c>
      <c r="AJ156" s="44">
        <v>0</v>
      </c>
      <c r="AK156" s="44">
        <v>0</v>
      </c>
      <c r="AL156" s="44">
        <v>0</v>
      </c>
      <c r="AM156" s="44">
        <v>0</v>
      </c>
      <c r="AN156" s="44">
        <v>0</v>
      </c>
      <c r="AO156" s="44">
        <v>0</v>
      </c>
      <c r="AP156" s="44">
        <v>0</v>
      </c>
      <c r="AQ156" s="44">
        <v>0</v>
      </c>
      <c r="AR156" s="44">
        <v>0</v>
      </c>
      <c r="AS156" s="279">
        <v>9999</v>
      </c>
      <c r="AT156" s="44">
        <v>0</v>
      </c>
      <c r="AU156" s="44">
        <v>0</v>
      </c>
      <c r="AV156" s="44">
        <v>0</v>
      </c>
      <c r="AW156" s="44">
        <v>0</v>
      </c>
      <c r="AX156" s="44">
        <v>0</v>
      </c>
      <c r="AY156" s="44">
        <v>0</v>
      </c>
      <c r="AZ156" s="279">
        <v>9999</v>
      </c>
      <c r="BA156" s="44">
        <v>0</v>
      </c>
      <c r="BB156" s="44">
        <v>0</v>
      </c>
      <c r="BC156" s="44">
        <v>0</v>
      </c>
      <c r="BD156" s="44">
        <v>0</v>
      </c>
      <c r="BE156" s="44">
        <v>0</v>
      </c>
      <c r="BF156" s="44">
        <v>0</v>
      </c>
      <c r="BG156" s="44">
        <v>9999</v>
      </c>
      <c r="BH156" s="279">
        <v>9999</v>
      </c>
      <c r="BI156" s="44">
        <v>9999</v>
      </c>
      <c r="BJ156" s="44">
        <v>9999</v>
      </c>
      <c r="BK156" s="44">
        <v>9999</v>
      </c>
      <c r="BL156" s="44">
        <v>9999</v>
      </c>
      <c r="BM156" s="44">
        <v>9999</v>
      </c>
      <c r="BN156" s="44">
        <v>0</v>
      </c>
      <c r="BO156" s="44">
        <v>-184.43100647929165</v>
      </c>
      <c r="BP156" s="44">
        <v>0</v>
      </c>
      <c r="BQ156" s="44">
        <v>0</v>
      </c>
      <c r="BR156" s="44">
        <v>0</v>
      </c>
      <c r="BS156" s="44">
        <v>0</v>
      </c>
      <c r="BT156" s="44">
        <v>0</v>
      </c>
      <c r="BU156" s="44">
        <v>0</v>
      </c>
      <c r="BV156" s="44">
        <v>0</v>
      </c>
      <c r="BW156" s="44">
        <v>0</v>
      </c>
      <c r="BX156" s="44">
        <v>0</v>
      </c>
      <c r="BY156" s="44"/>
      <c r="BZ156" s="44">
        <v>0</v>
      </c>
      <c r="CA156" s="44">
        <v>0</v>
      </c>
      <c r="CB156" s="44">
        <v>-184.43100647929165</v>
      </c>
      <c r="CC156" s="44">
        <v>0</v>
      </c>
      <c r="CD156" s="260">
        <v>0</v>
      </c>
      <c r="CE156" s="44">
        <v>9999</v>
      </c>
      <c r="CF156" s="44">
        <v>0</v>
      </c>
      <c r="CG156" s="44">
        <v>-3.1718088273221654</v>
      </c>
      <c r="CH156" s="44">
        <v>-3.1718088273221654</v>
      </c>
      <c r="CI156" s="44">
        <v>0</v>
      </c>
      <c r="CJ156" s="44">
        <v>-0.15859044136610798</v>
      </c>
      <c r="CK156" s="44">
        <v>-0.15859044136610798</v>
      </c>
      <c r="CL156" s="44"/>
      <c r="CM156" s="44">
        <v>-26.841066666666666</v>
      </c>
      <c r="CN156" s="44" t="s">
        <v>553</v>
      </c>
      <c r="CO156" s="44">
        <v>0</v>
      </c>
      <c r="CP156" s="44">
        <v>0</v>
      </c>
      <c r="CQ156" s="44">
        <v>-184.43100647929165</v>
      </c>
      <c r="CR156" s="44">
        <v>0</v>
      </c>
      <c r="CS156" s="44">
        <v>0</v>
      </c>
      <c r="CT156" s="44">
        <v>-184.43100647929165</v>
      </c>
      <c r="CU156" s="44">
        <v>0</v>
      </c>
      <c r="CV156" s="44">
        <v>9999</v>
      </c>
      <c r="CW156" s="260">
        <v>0</v>
      </c>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row>
    <row r="157" spans="1:131">
      <c r="A157" s="23" t="s">
        <v>858</v>
      </c>
      <c r="B157" s="23" t="s">
        <v>922</v>
      </c>
      <c r="C157" s="44">
        <v>15</v>
      </c>
      <c r="D157" s="44">
        <v>0</v>
      </c>
      <c r="E157" s="44">
        <v>-18.197333333333333</v>
      </c>
      <c r="F157" s="44">
        <v>0</v>
      </c>
      <c r="G157" s="44">
        <v>0</v>
      </c>
      <c r="H157" s="44">
        <v>0</v>
      </c>
      <c r="I157" s="44" t="s">
        <v>756</v>
      </c>
      <c r="J157" s="44"/>
      <c r="K157" s="44"/>
      <c r="L157" s="44">
        <v>0</v>
      </c>
      <c r="M157" s="44">
        <v>0</v>
      </c>
      <c r="N157" s="44">
        <v>0</v>
      </c>
      <c r="O157" s="44">
        <v>-18.379306427027785</v>
      </c>
      <c r="P157" s="44">
        <v>0</v>
      </c>
      <c r="Q157" s="44">
        <v>0</v>
      </c>
      <c r="R157" s="44">
        <v>0</v>
      </c>
      <c r="S157" s="44">
        <v>0</v>
      </c>
      <c r="T157" s="44">
        <v>0</v>
      </c>
      <c r="U157" s="44">
        <v>0</v>
      </c>
      <c r="V157" s="44" t="s">
        <v>748</v>
      </c>
      <c r="W157" s="44" t="s">
        <v>748</v>
      </c>
      <c r="X157" s="44" t="s">
        <v>748</v>
      </c>
      <c r="Y157" s="44" t="s">
        <v>748</v>
      </c>
      <c r="Z157" s="44">
        <v>0</v>
      </c>
      <c r="AA157" s="44">
        <v>0</v>
      </c>
      <c r="AB157" s="44">
        <v>0</v>
      </c>
      <c r="AC157" s="44">
        <v>0</v>
      </c>
      <c r="AD157" s="44">
        <v>0</v>
      </c>
      <c r="AE157" s="44">
        <v>0</v>
      </c>
      <c r="AF157" s="44">
        <v>0</v>
      </c>
      <c r="AG157" s="44">
        <v>0</v>
      </c>
      <c r="AH157" s="44">
        <v>0</v>
      </c>
      <c r="AI157" s="44">
        <v>0</v>
      </c>
      <c r="AJ157" s="44">
        <v>0</v>
      </c>
      <c r="AK157" s="44">
        <v>0</v>
      </c>
      <c r="AL157" s="44">
        <v>0</v>
      </c>
      <c r="AM157" s="44">
        <v>0</v>
      </c>
      <c r="AN157" s="44">
        <v>0</v>
      </c>
      <c r="AO157" s="44">
        <v>0</v>
      </c>
      <c r="AP157" s="44">
        <v>0</v>
      </c>
      <c r="AQ157" s="44">
        <v>0</v>
      </c>
      <c r="AR157" s="44">
        <v>0</v>
      </c>
      <c r="AS157" s="279">
        <v>9999</v>
      </c>
      <c r="AT157" s="44">
        <v>0</v>
      </c>
      <c r="AU157" s="44">
        <v>0</v>
      </c>
      <c r="AV157" s="44">
        <v>0</v>
      </c>
      <c r="AW157" s="44">
        <v>0</v>
      </c>
      <c r="AX157" s="44">
        <v>0</v>
      </c>
      <c r="AY157" s="44">
        <v>0</v>
      </c>
      <c r="AZ157" s="279">
        <v>9999</v>
      </c>
      <c r="BA157" s="44">
        <v>0</v>
      </c>
      <c r="BB157" s="44">
        <v>0</v>
      </c>
      <c r="BC157" s="44">
        <v>0</v>
      </c>
      <c r="BD157" s="44">
        <v>0</v>
      </c>
      <c r="BE157" s="44">
        <v>0</v>
      </c>
      <c r="BF157" s="44">
        <v>0</v>
      </c>
      <c r="BG157" s="44">
        <v>9999</v>
      </c>
      <c r="BH157" s="279">
        <v>9999</v>
      </c>
      <c r="BI157" s="44">
        <v>9999</v>
      </c>
      <c r="BJ157" s="44">
        <v>9999</v>
      </c>
      <c r="BK157" s="44">
        <v>9999</v>
      </c>
      <c r="BL157" s="44">
        <v>9999</v>
      </c>
      <c r="BM157" s="44">
        <v>9999</v>
      </c>
      <c r="BN157" s="44">
        <v>0</v>
      </c>
      <c r="BO157" s="44">
        <v>-123.28663419234347</v>
      </c>
      <c r="BP157" s="44">
        <v>0</v>
      </c>
      <c r="BQ157" s="44">
        <v>0</v>
      </c>
      <c r="BR157" s="44">
        <v>0</v>
      </c>
      <c r="BS157" s="44">
        <v>0</v>
      </c>
      <c r="BT157" s="44">
        <v>0</v>
      </c>
      <c r="BU157" s="44">
        <v>0</v>
      </c>
      <c r="BV157" s="44">
        <v>0</v>
      </c>
      <c r="BW157" s="44">
        <v>0</v>
      </c>
      <c r="BX157" s="44">
        <v>0</v>
      </c>
      <c r="BY157" s="44"/>
      <c r="BZ157" s="44">
        <v>0</v>
      </c>
      <c r="CA157" s="44">
        <v>0</v>
      </c>
      <c r="CB157" s="44">
        <v>-123.28663419234347</v>
      </c>
      <c r="CC157" s="44">
        <v>0</v>
      </c>
      <c r="CD157" s="260">
        <v>0</v>
      </c>
      <c r="CE157" s="44">
        <v>9999</v>
      </c>
      <c r="CF157" s="44">
        <v>0</v>
      </c>
      <c r="CG157" s="44">
        <v>-2.1503788519622464</v>
      </c>
      <c r="CH157" s="44">
        <v>-2.1503788519622464</v>
      </c>
      <c r="CI157" s="44">
        <v>0</v>
      </c>
      <c r="CJ157" s="44">
        <v>-0.10751894259811252</v>
      </c>
      <c r="CK157" s="44">
        <v>-0.10751894259811252</v>
      </c>
      <c r="CL157" s="44"/>
      <c r="CM157" s="44">
        <v>-18.197333333333333</v>
      </c>
      <c r="CN157" s="44" t="s">
        <v>554</v>
      </c>
      <c r="CO157" s="44">
        <v>0</v>
      </c>
      <c r="CP157" s="44">
        <v>0</v>
      </c>
      <c r="CQ157" s="44">
        <v>-123.28663419234347</v>
      </c>
      <c r="CR157" s="44">
        <v>0</v>
      </c>
      <c r="CS157" s="44">
        <v>0</v>
      </c>
      <c r="CT157" s="44">
        <v>-123.28663419234347</v>
      </c>
      <c r="CU157" s="44">
        <v>0</v>
      </c>
      <c r="CV157" s="44">
        <v>9999</v>
      </c>
      <c r="CW157" s="260">
        <v>0</v>
      </c>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row>
    <row r="158" spans="1:131">
      <c r="A158" s="23" t="s">
        <v>859</v>
      </c>
      <c r="B158" s="23" t="s">
        <v>923</v>
      </c>
      <c r="C158" s="44">
        <v>15</v>
      </c>
      <c r="D158" s="44">
        <v>0</v>
      </c>
      <c r="E158" s="44">
        <v>-32.755199999999995</v>
      </c>
      <c r="F158" s="44">
        <v>0</v>
      </c>
      <c r="G158" s="44">
        <v>0</v>
      </c>
      <c r="H158" s="44">
        <v>0</v>
      </c>
      <c r="I158" s="44" t="s">
        <v>757</v>
      </c>
      <c r="J158" s="44"/>
      <c r="K158" s="44"/>
      <c r="L158" s="44">
        <v>0</v>
      </c>
      <c r="M158" s="44">
        <v>0</v>
      </c>
      <c r="N158" s="44">
        <v>0</v>
      </c>
      <c r="O158" s="44">
        <v>-33.082751999999992</v>
      </c>
      <c r="P158" s="44">
        <v>0</v>
      </c>
      <c r="Q158" s="44">
        <v>0</v>
      </c>
      <c r="R158" s="44">
        <v>0</v>
      </c>
      <c r="S158" s="44">
        <v>0</v>
      </c>
      <c r="T158" s="44">
        <v>0</v>
      </c>
      <c r="U158" s="44">
        <v>0</v>
      </c>
      <c r="V158" s="44" t="s">
        <v>748</v>
      </c>
      <c r="W158" s="44" t="s">
        <v>748</v>
      </c>
      <c r="X158" s="44" t="s">
        <v>748</v>
      </c>
      <c r="Y158" s="44" t="s">
        <v>748</v>
      </c>
      <c r="Z158" s="44">
        <v>0</v>
      </c>
      <c r="AA158" s="44">
        <v>0</v>
      </c>
      <c r="AB158" s="44">
        <v>0</v>
      </c>
      <c r="AC158" s="44">
        <v>0</v>
      </c>
      <c r="AD158" s="44">
        <v>0</v>
      </c>
      <c r="AE158" s="44">
        <v>0</v>
      </c>
      <c r="AF158" s="44">
        <v>0</v>
      </c>
      <c r="AG158" s="44">
        <v>0</v>
      </c>
      <c r="AH158" s="44">
        <v>0</v>
      </c>
      <c r="AI158" s="44">
        <v>0</v>
      </c>
      <c r="AJ158" s="44">
        <v>0</v>
      </c>
      <c r="AK158" s="44">
        <v>0</v>
      </c>
      <c r="AL158" s="44">
        <v>0</v>
      </c>
      <c r="AM158" s="44">
        <v>0</v>
      </c>
      <c r="AN158" s="44">
        <v>0</v>
      </c>
      <c r="AO158" s="44">
        <v>0</v>
      </c>
      <c r="AP158" s="44">
        <v>0</v>
      </c>
      <c r="AQ158" s="44">
        <v>0</v>
      </c>
      <c r="AR158" s="44">
        <v>0</v>
      </c>
      <c r="AS158" s="279">
        <v>9999</v>
      </c>
      <c r="AT158" s="44">
        <v>0</v>
      </c>
      <c r="AU158" s="44">
        <v>0</v>
      </c>
      <c r="AV158" s="44">
        <v>0</v>
      </c>
      <c r="AW158" s="44">
        <v>0</v>
      </c>
      <c r="AX158" s="44">
        <v>0</v>
      </c>
      <c r="AY158" s="44">
        <v>0</v>
      </c>
      <c r="AZ158" s="279">
        <v>9999</v>
      </c>
      <c r="BA158" s="44">
        <v>0</v>
      </c>
      <c r="BB158" s="44">
        <v>0</v>
      </c>
      <c r="BC158" s="44">
        <v>0</v>
      </c>
      <c r="BD158" s="44">
        <v>0</v>
      </c>
      <c r="BE158" s="44">
        <v>0</v>
      </c>
      <c r="BF158" s="44">
        <v>0</v>
      </c>
      <c r="BG158" s="44">
        <v>9999</v>
      </c>
      <c r="BH158" s="279">
        <v>9999</v>
      </c>
      <c r="BI158" s="44">
        <v>9999</v>
      </c>
      <c r="BJ158" s="44">
        <v>9999</v>
      </c>
      <c r="BK158" s="44">
        <v>9999</v>
      </c>
      <c r="BL158" s="44">
        <v>9999</v>
      </c>
      <c r="BM158" s="44">
        <v>9999</v>
      </c>
      <c r="BN158" s="44">
        <v>0</v>
      </c>
      <c r="BO158" s="44">
        <v>-214.20361597796301</v>
      </c>
      <c r="BP158" s="44">
        <v>0</v>
      </c>
      <c r="BQ158" s="44">
        <v>0</v>
      </c>
      <c r="BR158" s="44">
        <v>0</v>
      </c>
      <c r="BS158" s="44">
        <v>0</v>
      </c>
      <c r="BT158" s="44">
        <v>0</v>
      </c>
      <c r="BU158" s="44">
        <v>0</v>
      </c>
      <c r="BV158" s="44">
        <v>0</v>
      </c>
      <c r="BW158" s="44">
        <v>0</v>
      </c>
      <c r="BX158" s="44">
        <v>0</v>
      </c>
      <c r="BY158" s="44"/>
      <c r="BZ158" s="44">
        <v>0</v>
      </c>
      <c r="CA158" s="44">
        <v>0</v>
      </c>
      <c r="CB158" s="44">
        <v>-214.20361597796301</v>
      </c>
      <c r="CC158" s="44">
        <v>0</v>
      </c>
      <c r="CD158" s="260">
        <v>0</v>
      </c>
      <c r="CE158" s="44">
        <v>9999</v>
      </c>
      <c r="CF158" s="44">
        <v>0</v>
      </c>
      <c r="CG158" s="44">
        <v>-3.8706819839999973</v>
      </c>
      <c r="CH158" s="44">
        <v>-3.8706819839999973</v>
      </c>
      <c r="CI158" s="44">
        <v>0</v>
      </c>
      <c r="CJ158" s="44">
        <v>-0.1935340992</v>
      </c>
      <c r="CK158" s="44">
        <v>-0.1935340992</v>
      </c>
      <c r="CL158" s="44"/>
      <c r="CM158" s="44">
        <v>-32.755199999999995</v>
      </c>
      <c r="CN158" s="44" t="s">
        <v>555</v>
      </c>
      <c r="CO158" s="44">
        <v>0</v>
      </c>
      <c r="CP158" s="44">
        <v>0</v>
      </c>
      <c r="CQ158" s="44">
        <v>-214.20361597796301</v>
      </c>
      <c r="CR158" s="44">
        <v>0</v>
      </c>
      <c r="CS158" s="44">
        <v>0</v>
      </c>
      <c r="CT158" s="44">
        <v>-214.20361597796301</v>
      </c>
      <c r="CU158" s="44">
        <v>0</v>
      </c>
      <c r="CV158" s="44">
        <v>9999</v>
      </c>
      <c r="CW158" s="260">
        <v>0</v>
      </c>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row>
    <row r="159" spans="1:131">
      <c r="A159" s="23" t="s">
        <v>860</v>
      </c>
      <c r="B159" s="23" t="s">
        <v>924</v>
      </c>
      <c r="C159" s="44">
        <v>15</v>
      </c>
      <c r="D159" s="44">
        <v>0</v>
      </c>
      <c r="E159" s="44">
        <v>-18.197333333333333</v>
      </c>
      <c r="F159" s="44">
        <v>0</v>
      </c>
      <c r="G159" s="44">
        <v>0</v>
      </c>
      <c r="H159" s="44">
        <v>0</v>
      </c>
      <c r="I159" s="44" t="s">
        <v>757</v>
      </c>
      <c r="J159" s="44"/>
      <c r="K159" s="44"/>
      <c r="L159" s="44">
        <v>0</v>
      </c>
      <c r="M159" s="44">
        <v>0</v>
      </c>
      <c r="N159" s="44">
        <v>0</v>
      </c>
      <c r="O159" s="44">
        <v>-18.379306666666665</v>
      </c>
      <c r="P159" s="44">
        <v>0</v>
      </c>
      <c r="Q159" s="44">
        <v>0</v>
      </c>
      <c r="R159" s="44">
        <v>0</v>
      </c>
      <c r="S159" s="44">
        <v>0</v>
      </c>
      <c r="T159" s="44">
        <v>0</v>
      </c>
      <c r="U159" s="44">
        <v>0</v>
      </c>
      <c r="V159" s="44" t="s">
        <v>748</v>
      </c>
      <c r="W159" s="44" t="s">
        <v>748</v>
      </c>
      <c r="X159" s="44" t="s">
        <v>748</v>
      </c>
      <c r="Y159" s="44" t="s">
        <v>748</v>
      </c>
      <c r="Z159" s="44">
        <v>0</v>
      </c>
      <c r="AA159" s="44">
        <v>0</v>
      </c>
      <c r="AB159" s="44">
        <v>0</v>
      </c>
      <c r="AC159" s="44">
        <v>0</v>
      </c>
      <c r="AD159" s="44">
        <v>0</v>
      </c>
      <c r="AE159" s="44">
        <v>0</v>
      </c>
      <c r="AF159" s="44">
        <v>0</v>
      </c>
      <c r="AG159" s="44">
        <v>0</v>
      </c>
      <c r="AH159" s="44">
        <v>0</v>
      </c>
      <c r="AI159" s="44">
        <v>0</v>
      </c>
      <c r="AJ159" s="44">
        <v>0</v>
      </c>
      <c r="AK159" s="44">
        <v>0</v>
      </c>
      <c r="AL159" s="44">
        <v>0</v>
      </c>
      <c r="AM159" s="44">
        <v>0</v>
      </c>
      <c r="AN159" s="44">
        <v>0</v>
      </c>
      <c r="AO159" s="44">
        <v>0</v>
      </c>
      <c r="AP159" s="44">
        <v>0</v>
      </c>
      <c r="AQ159" s="44">
        <v>0</v>
      </c>
      <c r="AR159" s="44">
        <v>0</v>
      </c>
      <c r="AS159" s="279">
        <v>9999</v>
      </c>
      <c r="AT159" s="44">
        <v>0</v>
      </c>
      <c r="AU159" s="44">
        <v>0</v>
      </c>
      <c r="AV159" s="44">
        <v>0</v>
      </c>
      <c r="AW159" s="44">
        <v>0</v>
      </c>
      <c r="AX159" s="44">
        <v>0</v>
      </c>
      <c r="AY159" s="44">
        <v>0</v>
      </c>
      <c r="AZ159" s="279">
        <v>9999</v>
      </c>
      <c r="BA159" s="44">
        <v>0</v>
      </c>
      <c r="BB159" s="44">
        <v>0</v>
      </c>
      <c r="BC159" s="44">
        <v>0</v>
      </c>
      <c r="BD159" s="44">
        <v>0</v>
      </c>
      <c r="BE159" s="44">
        <v>0</v>
      </c>
      <c r="BF159" s="44">
        <v>0</v>
      </c>
      <c r="BG159" s="44">
        <v>9999</v>
      </c>
      <c r="BH159" s="279">
        <v>9999</v>
      </c>
      <c r="BI159" s="44">
        <v>9999</v>
      </c>
      <c r="BJ159" s="44">
        <v>9999</v>
      </c>
      <c r="BK159" s="44">
        <v>9999</v>
      </c>
      <c r="BL159" s="44">
        <v>9999</v>
      </c>
      <c r="BM159" s="44">
        <v>9999</v>
      </c>
      <c r="BN159" s="44">
        <v>0</v>
      </c>
      <c r="BO159" s="44">
        <v>-119.0020088766462</v>
      </c>
      <c r="BP159" s="44">
        <v>0</v>
      </c>
      <c r="BQ159" s="44">
        <v>0</v>
      </c>
      <c r="BR159" s="44">
        <v>0</v>
      </c>
      <c r="BS159" s="44">
        <v>0</v>
      </c>
      <c r="BT159" s="44">
        <v>0</v>
      </c>
      <c r="BU159" s="44">
        <v>0</v>
      </c>
      <c r="BV159" s="44">
        <v>0</v>
      </c>
      <c r="BW159" s="44">
        <v>0</v>
      </c>
      <c r="BX159" s="44">
        <v>0</v>
      </c>
      <c r="BY159" s="44"/>
      <c r="BZ159" s="44">
        <v>0</v>
      </c>
      <c r="CA159" s="44">
        <v>0</v>
      </c>
      <c r="CB159" s="44">
        <v>-119.0020088766462</v>
      </c>
      <c r="CC159" s="44">
        <v>0</v>
      </c>
      <c r="CD159" s="260">
        <v>0</v>
      </c>
      <c r="CE159" s="44">
        <v>9999</v>
      </c>
      <c r="CF159" s="44">
        <v>0</v>
      </c>
      <c r="CG159" s="44">
        <v>-2.1503788799999999</v>
      </c>
      <c r="CH159" s="44">
        <v>-2.1503788799999999</v>
      </c>
      <c r="CI159" s="44">
        <v>0</v>
      </c>
      <c r="CJ159" s="44">
        <v>-0.10751894399999999</v>
      </c>
      <c r="CK159" s="44">
        <v>-0.10751894399999999</v>
      </c>
      <c r="CL159" s="44"/>
      <c r="CM159" s="44">
        <v>-18.197333333333333</v>
      </c>
      <c r="CN159" s="44" t="s">
        <v>555</v>
      </c>
      <c r="CO159" s="44">
        <v>0</v>
      </c>
      <c r="CP159" s="44">
        <v>0</v>
      </c>
      <c r="CQ159" s="44">
        <v>-119.0020088766462</v>
      </c>
      <c r="CR159" s="44">
        <v>0</v>
      </c>
      <c r="CS159" s="44">
        <v>0</v>
      </c>
      <c r="CT159" s="44">
        <v>-119.0020088766462</v>
      </c>
      <c r="CU159" s="44">
        <v>0</v>
      </c>
      <c r="CV159" s="44">
        <v>9999</v>
      </c>
      <c r="CW159" s="260">
        <v>0</v>
      </c>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row>
    <row r="160" spans="1:131">
      <c r="A160" s="23" t="s">
        <v>861</v>
      </c>
      <c r="B160" s="23" t="s">
        <v>925</v>
      </c>
      <c r="C160" s="44">
        <v>15</v>
      </c>
      <c r="D160" s="44">
        <v>0</v>
      </c>
      <c r="E160" s="44">
        <v>-8.1887999999999987</v>
      </c>
      <c r="F160" s="44">
        <v>0</v>
      </c>
      <c r="G160" s="44">
        <v>0</v>
      </c>
      <c r="H160" s="44">
        <v>0</v>
      </c>
      <c r="I160" s="44" t="s">
        <v>758</v>
      </c>
      <c r="J160" s="44"/>
      <c r="K160" s="44"/>
      <c r="L160" s="44">
        <v>0</v>
      </c>
      <c r="M160" s="44">
        <v>0</v>
      </c>
      <c r="N160" s="44">
        <v>0</v>
      </c>
      <c r="O160" s="44">
        <v>-8.270688046216069</v>
      </c>
      <c r="P160" s="44">
        <v>0</v>
      </c>
      <c r="Q160" s="44">
        <v>0</v>
      </c>
      <c r="R160" s="44">
        <v>0</v>
      </c>
      <c r="S160" s="44">
        <v>0</v>
      </c>
      <c r="T160" s="44">
        <v>0</v>
      </c>
      <c r="U160" s="44">
        <v>0</v>
      </c>
      <c r="V160" s="44" t="s">
        <v>748</v>
      </c>
      <c r="W160" s="44" t="s">
        <v>748</v>
      </c>
      <c r="X160" s="44" t="s">
        <v>748</v>
      </c>
      <c r="Y160" s="44" t="s">
        <v>748</v>
      </c>
      <c r="Z160" s="44">
        <v>0</v>
      </c>
      <c r="AA160" s="44">
        <v>0</v>
      </c>
      <c r="AB160" s="44">
        <v>0</v>
      </c>
      <c r="AC160" s="44">
        <v>0</v>
      </c>
      <c r="AD160" s="44">
        <v>0</v>
      </c>
      <c r="AE160" s="44">
        <v>0</v>
      </c>
      <c r="AF160" s="44">
        <v>0</v>
      </c>
      <c r="AG160" s="44">
        <v>0</v>
      </c>
      <c r="AH160" s="44">
        <v>0</v>
      </c>
      <c r="AI160" s="44">
        <v>0</v>
      </c>
      <c r="AJ160" s="44">
        <v>0</v>
      </c>
      <c r="AK160" s="44">
        <v>0</v>
      </c>
      <c r="AL160" s="44">
        <v>0</v>
      </c>
      <c r="AM160" s="44">
        <v>0</v>
      </c>
      <c r="AN160" s="44">
        <v>0</v>
      </c>
      <c r="AO160" s="44">
        <v>0</v>
      </c>
      <c r="AP160" s="44">
        <v>0</v>
      </c>
      <c r="AQ160" s="44">
        <v>0</v>
      </c>
      <c r="AR160" s="44">
        <v>0</v>
      </c>
      <c r="AS160" s="279">
        <v>9999</v>
      </c>
      <c r="AT160" s="44">
        <v>0</v>
      </c>
      <c r="AU160" s="44">
        <v>0</v>
      </c>
      <c r="AV160" s="44">
        <v>0</v>
      </c>
      <c r="AW160" s="44">
        <v>0</v>
      </c>
      <c r="AX160" s="44">
        <v>0</v>
      </c>
      <c r="AY160" s="44">
        <v>0</v>
      </c>
      <c r="AZ160" s="279">
        <v>9999</v>
      </c>
      <c r="BA160" s="44">
        <v>0</v>
      </c>
      <c r="BB160" s="44">
        <v>0</v>
      </c>
      <c r="BC160" s="44">
        <v>0</v>
      </c>
      <c r="BD160" s="44">
        <v>0</v>
      </c>
      <c r="BE160" s="44">
        <v>0</v>
      </c>
      <c r="BF160" s="44">
        <v>0</v>
      </c>
      <c r="BG160" s="44">
        <v>9999</v>
      </c>
      <c r="BH160" s="279">
        <v>9999</v>
      </c>
      <c r="BI160" s="44">
        <v>9999</v>
      </c>
      <c r="BJ160" s="44">
        <v>9999</v>
      </c>
      <c r="BK160" s="44">
        <v>9999</v>
      </c>
      <c r="BL160" s="44">
        <v>9999</v>
      </c>
      <c r="BM160" s="44">
        <v>9999</v>
      </c>
      <c r="BN160" s="44">
        <v>0</v>
      </c>
      <c r="BO160" s="44">
        <v>-55.686594528194938</v>
      </c>
      <c r="BP160" s="44">
        <v>0</v>
      </c>
      <c r="BQ160" s="44">
        <v>0</v>
      </c>
      <c r="BR160" s="44">
        <v>0</v>
      </c>
      <c r="BS160" s="44">
        <v>0</v>
      </c>
      <c r="BT160" s="44">
        <v>0</v>
      </c>
      <c r="BU160" s="44">
        <v>0</v>
      </c>
      <c r="BV160" s="44">
        <v>0</v>
      </c>
      <c r="BW160" s="44">
        <v>0</v>
      </c>
      <c r="BX160" s="44">
        <v>0</v>
      </c>
      <c r="BY160" s="44"/>
      <c r="BZ160" s="44">
        <v>0</v>
      </c>
      <c r="CA160" s="44">
        <v>0</v>
      </c>
      <c r="CB160" s="44">
        <v>-55.686594528194938</v>
      </c>
      <c r="CC160" s="44">
        <v>0</v>
      </c>
      <c r="CD160" s="260">
        <v>0</v>
      </c>
      <c r="CE160" s="44">
        <v>9999</v>
      </c>
      <c r="CF160" s="44">
        <v>0</v>
      </c>
      <c r="CG160" s="44">
        <v>-0.96767050140727873</v>
      </c>
      <c r="CH160" s="44">
        <v>-0.96767050140727873</v>
      </c>
      <c r="CI160" s="44">
        <v>0</v>
      </c>
      <c r="CJ160" s="44">
        <v>-4.8383525070364003E-2</v>
      </c>
      <c r="CK160" s="44">
        <v>-4.8383525070364003E-2</v>
      </c>
      <c r="CL160" s="44"/>
      <c r="CM160" s="44">
        <v>-8.1887999999999987</v>
      </c>
      <c r="CN160" s="44" t="s">
        <v>556</v>
      </c>
      <c r="CO160" s="44">
        <v>0</v>
      </c>
      <c r="CP160" s="44">
        <v>0</v>
      </c>
      <c r="CQ160" s="44">
        <v>-55.686594528194938</v>
      </c>
      <c r="CR160" s="44">
        <v>0</v>
      </c>
      <c r="CS160" s="44">
        <v>0</v>
      </c>
      <c r="CT160" s="44">
        <v>-55.686594528194938</v>
      </c>
      <c r="CU160" s="44">
        <v>0</v>
      </c>
      <c r="CV160" s="44">
        <v>9999</v>
      </c>
      <c r="CW160" s="260">
        <v>0</v>
      </c>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row>
    <row r="161" spans="1:131">
      <c r="A161" s="23" t="s">
        <v>804</v>
      </c>
      <c r="B161" s="23" t="s">
        <v>926</v>
      </c>
      <c r="C161" s="44">
        <v>15</v>
      </c>
      <c r="D161" s="44">
        <v>399.7206323717466</v>
      </c>
      <c r="E161" s="44">
        <v>-8.1887999999999987</v>
      </c>
      <c r="F161" s="44">
        <v>341.07502876871905</v>
      </c>
      <c r="G161" s="44">
        <v>0</v>
      </c>
      <c r="H161" s="44">
        <v>0</v>
      </c>
      <c r="I161" s="44" t="s">
        <v>758</v>
      </c>
      <c r="J161" s="44"/>
      <c r="K161" s="44"/>
      <c r="L161" s="44">
        <v>429.58848994733006</v>
      </c>
      <c r="M161" s="44">
        <v>6.837274886709771E-2</v>
      </c>
      <c r="N161" s="44">
        <v>6.787926502709514E-2</v>
      </c>
      <c r="O161" s="44">
        <v>-8.270688046216069</v>
      </c>
      <c r="P161" s="44">
        <v>0</v>
      </c>
      <c r="Q161" s="44">
        <v>0</v>
      </c>
      <c r="R161" s="44">
        <v>68.014916987995278</v>
      </c>
      <c r="S161" s="44">
        <v>157.17212814878064</v>
      </c>
      <c r="T161" s="44">
        <v>0</v>
      </c>
      <c r="U161" s="44">
        <v>228.21998793514982</v>
      </c>
      <c r="V161" s="44" t="s">
        <v>748</v>
      </c>
      <c r="W161" s="44" t="s">
        <v>748</v>
      </c>
      <c r="X161" s="44" t="s">
        <v>748</v>
      </c>
      <c r="Y161" s="44" t="s">
        <v>748</v>
      </c>
      <c r="Z161" s="44">
        <v>0</v>
      </c>
      <c r="AA161" s="44">
        <v>0</v>
      </c>
      <c r="AB161" s="44">
        <v>0</v>
      </c>
      <c r="AC161" s="44">
        <v>0</v>
      </c>
      <c r="AD161" s="44">
        <v>0</v>
      </c>
      <c r="AE161" s="44">
        <v>0</v>
      </c>
      <c r="AF161" s="44">
        <v>0</v>
      </c>
      <c r="AG161" s="44">
        <v>0</v>
      </c>
      <c r="AH161" s="44">
        <v>68.014916987995278</v>
      </c>
      <c r="AI161" s="44">
        <v>157.17212814878064</v>
      </c>
      <c r="AJ161" s="44">
        <v>0</v>
      </c>
      <c r="AK161" s="44">
        <v>228.21998793514982</v>
      </c>
      <c r="AL161" s="44">
        <v>453.40703307192575</v>
      </c>
      <c r="AM161" s="44">
        <v>223.64939743628364</v>
      </c>
      <c r="AN161" s="44">
        <v>24.159407225365818</v>
      </c>
      <c r="AO161" s="44">
        <v>0</v>
      </c>
      <c r="AP161" s="44">
        <v>0</v>
      </c>
      <c r="AQ161" s="44">
        <v>247.80880466164945</v>
      </c>
      <c r="AR161" s="44">
        <v>68.014916987995278</v>
      </c>
      <c r="AS161" s="279">
        <v>3.6434478734332356</v>
      </c>
      <c r="AT161" s="44">
        <v>223.64939743628364</v>
      </c>
      <c r="AU161" s="44">
        <v>28.597542277018015</v>
      </c>
      <c r="AV161" s="44">
        <v>0</v>
      </c>
      <c r="AW161" s="44">
        <v>0</v>
      </c>
      <c r="AX161" s="44">
        <v>252.24693971330166</v>
      </c>
      <c r="AY161" s="44">
        <v>157.17212814878064</v>
      </c>
      <c r="AZ161" s="279">
        <v>1.6049088517432448</v>
      </c>
      <c r="BA161" s="44">
        <v>223.64939743628364</v>
      </c>
      <c r="BB161" s="44">
        <v>52.756949502383833</v>
      </c>
      <c r="BC161" s="44">
        <v>0</v>
      </c>
      <c r="BD161" s="44">
        <v>0</v>
      </c>
      <c r="BE161" s="44">
        <v>276.40634693866747</v>
      </c>
      <c r="BF161" s="44">
        <v>225.18704513677591</v>
      </c>
      <c r="BG161" s="44">
        <v>29.534562827013865</v>
      </c>
      <c r="BH161" s="279">
        <v>1.2274522576144715</v>
      </c>
      <c r="BI161" s="44">
        <v>11.64988531477341</v>
      </c>
      <c r="BJ161" s="44">
        <v>26.921113024887536</v>
      </c>
      <c r="BK161" s="44">
        <v>0</v>
      </c>
      <c r="BL161" s="44">
        <v>39.090493728790953</v>
      </c>
      <c r="BM161" s="44">
        <v>77.661492068451906</v>
      </c>
      <c r="BN161" s="44">
        <v>223.64939743628364</v>
      </c>
      <c r="BO161" s="44">
        <v>-55.686594528194938</v>
      </c>
      <c r="BP161" s="44">
        <v>52.756949502383833</v>
      </c>
      <c r="BQ161" s="44">
        <v>0</v>
      </c>
      <c r="BR161" s="44">
        <v>0</v>
      </c>
      <c r="BS161" s="44">
        <v>0</v>
      </c>
      <c r="BT161" s="44">
        <v>0</v>
      </c>
      <c r="BU161" s="44">
        <v>0</v>
      </c>
      <c r="BV161" s="44">
        <v>0</v>
      </c>
      <c r="BW161" s="44">
        <v>0</v>
      </c>
      <c r="BX161" s="44">
        <v>453.40703307192575</v>
      </c>
      <c r="BY161" s="44"/>
      <c r="BZ161" s="44">
        <v>0</v>
      </c>
      <c r="CA161" s="44">
        <v>0</v>
      </c>
      <c r="CB161" s="44">
        <v>220.71975241047252</v>
      </c>
      <c r="CC161" s="44">
        <v>453.40703307192575</v>
      </c>
      <c r="CD161" s="260">
        <v>0.54293813937851365</v>
      </c>
      <c r="CE161" s="44">
        <v>78.163294174153506</v>
      </c>
      <c r="CF161" s="44">
        <v>4.0811269094774438</v>
      </c>
      <c r="CG161" s="44">
        <v>-0.96767050140727873</v>
      </c>
      <c r="CH161" s="44">
        <v>3.113456408070165</v>
      </c>
      <c r="CI161" s="44">
        <v>0.20405453272498172</v>
      </c>
      <c r="CJ161" s="44">
        <v>-4.8383525070364003E-2</v>
      </c>
      <c r="CK161" s="44">
        <v>0.15567100765461772</v>
      </c>
      <c r="CL161" s="44"/>
      <c r="CM161" s="44">
        <v>-8.1887999999999987</v>
      </c>
      <c r="CN161" s="44" t="s">
        <v>556</v>
      </c>
      <c r="CO161" s="44">
        <v>0</v>
      </c>
      <c r="CP161" s="44">
        <v>0</v>
      </c>
      <c r="CQ161" s="44">
        <v>-55.686594528194938</v>
      </c>
      <c r="CR161" s="44">
        <v>0</v>
      </c>
      <c r="CS161" s="44">
        <v>0</v>
      </c>
      <c r="CT161" s="44">
        <v>-55.686594528194938</v>
      </c>
      <c r="CU161" s="44">
        <v>0</v>
      </c>
      <c r="CV161" s="44">
        <v>9999</v>
      </c>
      <c r="CW161" s="260">
        <v>0</v>
      </c>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row>
    <row r="162" spans="1:131">
      <c r="A162" s="23" t="s">
        <v>808</v>
      </c>
      <c r="B162" s="23" t="s">
        <v>927</v>
      </c>
      <c r="C162" s="44">
        <v>15</v>
      </c>
      <c r="D162" s="44">
        <v>596.91614434180826</v>
      </c>
      <c r="E162" s="44">
        <v>-8.1887999999999987</v>
      </c>
      <c r="F162" s="44">
        <v>562.77379746838631</v>
      </c>
      <c r="G162" s="44">
        <v>0</v>
      </c>
      <c r="H162" s="44">
        <v>0</v>
      </c>
      <c r="I162" s="44" t="s">
        <v>747</v>
      </c>
      <c r="J162" s="44"/>
      <c r="K162" s="44"/>
      <c r="L162" s="44">
        <v>641.44520348237063</v>
      </c>
      <c r="M162" s="44">
        <v>0.10840845653276636</v>
      </c>
      <c r="N162" s="44">
        <v>0.10762601290858897</v>
      </c>
      <c r="O162" s="44">
        <v>-8.270688061621426</v>
      </c>
      <c r="P162" s="44">
        <v>0</v>
      </c>
      <c r="Q162" s="44">
        <v>0</v>
      </c>
      <c r="R162" s="44">
        <v>112.22461303019217</v>
      </c>
      <c r="S162" s="44">
        <v>259.33401144548799</v>
      </c>
      <c r="T162" s="44">
        <v>0</v>
      </c>
      <c r="U162" s="44">
        <v>376.56298009299712</v>
      </c>
      <c r="V162" s="44" t="s">
        <v>748</v>
      </c>
      <c r="W162" s="44" t="s">
        <v>748</v>
      </c>
      <c r="X162" s="44" t="s">
        <v>748</v>
      </c>
      <c r="Y162" s="44" t="s">
        <v>748</v>
      </c>
      <c r="Z162" s="44">
        <v>0</v>
      </c>
      <c r="AA162" s="44">
        <v>0</v>
      </c>
      <c r="AB162" s="44">
        <v>0</v>
      </c>
      <c r="AC162" s="44">
        <v>0</v>
      </c>
      <c r="AD162" s="44">
        <v>0</v>
      </c>
      <c r="AE162" s="44">
        <v>0</v>
      </c>
      <c r="AF162" s="44">
        <v>0</v>
      </c>
      <c r="AG162" s="44">
        <v>0</v>
      </c>
      <c r="AH162" s="44">
        <v>112.22461303019217</v>
      </c>
      <c r="AI162" s="44">
        <v>259.33401144548799</v>
      </c>
      <c r="AJ162" s="44">
        <v>0</v>
      </c>
      <c r="AK162" s="44">
        <v>376.56298009299712</v>
      </c>
      <c r="AL162" s="44">
        <v>748.1216045686773</v>
      </c>
      <c r="AM162" s="44">
        <v>332.97336242587318</v>
      </c>
      <c r="AN162" s="44">
        <v>38.305963873698012</v>
      </c>
      <c r="AO162" s="44">
        <v>0</v>
      </c>
      <c r="AP162" s="44">
        <v>0</v>
      </c>
      <c r="AQ162" s="44">
        <v>371.27932629957121</v>
      </c>
      <c r="AR162" s="44">
        <v>112.22461303019217</v>
      </c>
      <c r="AS162" s="279">
        <v>3.3083591582506475</v>
      </c>
      <c r="AT162" s="44">
        <v>332.97336242587318</v>
      </c>
      <c r="AU162" s="44">
        <v>45.342851797698287</v>
      </c>
      <c r="AV162" s="44">
        <v>0</v>
      </c>
      <c r="AW162" s="44">
        <v>0</v>
      </c>
      <c r="AX162" s="44">
        <v>378.31621422357148</v>
      </c>
      <c r="AY162" s="44">
        <v>259.33401144548799</v>
      </c>
      <c r="AZ162" s="279">
        <v>1.4587990681009981</v>
      </c>
      <c r="BA162" s="44">
        <v>332.97336242587318</v>
      </c>
      <c r="BB162" s="44">
        <v>83.648815671396306</v>
      </c>
      <c r="BC162" s="44">
        <v>0</v>
      </c>
      <c r="BD162" s="44">
        <v>0</v>
      </c>
      <c r="BE162" s="44">
        <v>416.62217809726951</v>
      </c>
      <c r="BF162" s="44">
        <v>371.55862447568018</v>
      </c>
      <c r="BG162" s="44">
        <v>33.026839320940255</v>
      </c>
      <c r="BH162" s="279">
        <v>1.1212824858666117</v>
      </c>
      <c r="BI162" s="44">
        <v>12.873560222890561</v>
      </c>
      <c r="BJ162" s="44">
        <v>29.748839617643391</v>
      </c>
      <c r="BK162" s="44">
        <v>0</v>
      </c>
      <c r="BL162" s="44">
        <v>43.19646173013885</v>
      </c>
      <c r="BM162" s="44">
        <v>85.818861570672794</v>
      </c>
      <c r="BN162" s="44">
        <v>332.97336242587318</v>
      </c>
      <c r="BO162" s="44">
        <v>-53.730145352882715</v>
      </c>
      <c r="BP162" s="44">
        <v>83.648815671396306</v>
      </c>
      <c r="BQ162" s="44">
        <v>0</v>
      </c>
      <c r="BR162" s="44">
        <v>0</v>
      </c>
      <c r="BS162" s="44">
        <v>0</v>
      </c>
      <c r="BT162" s="44">
        <v>0</v>
      </c>
      <c r="BU162" s="44">
        <v>0</v>
      </c>
      <c r="BV162" s="44">
        <v>0</v>
      </c>
      <c r="BW162" s="44">
        <v>0</v>
      </c>
      <c r="BX162" s="44">
        <v>748.1216045686773</v>
      </c>
      <c r="BY162" s="44"/>
      <c r="BZ162" s="44">
        <v>0</v>
      </c>
      <c r="CA162" s="44">
        <v>0</v>
      </c>
      <c r="CB162" s="44">
        <v>362.89203274438682</v>
      </c>
      <c r="CC162" s="44">
        <v>748.1216045686773</v>
      </c>
      <c r="CD162" s="260">
        <v>0.51957506875557102</v>
      </c>
      <c r="CE162" s="44">
        <v>82.386817621182217</v>
      </c>
      <c r="CF162" s="44">
        <v>6.0937729887802901</v>
      </c>
      <c r="CG162" s="44">
        <v>-0.96767050320970405</v>
      </c>
      <c r="CH162" s="44">
        <v>5.1261024855705859</v>
      </c>
      <c r="CI162" s="44">
        <v>0.30468647165412605</v>
      </c>
      <c r="CJ162" s="44">
        <v>-4.8383525160485344E-2</v>
      </c>
      <c r="CK162" s="44">
        <v>0.25630294649364072</v>
      </c>
      <c r="CL162" s="44"/>
      <c r="CM162" s="44">
        <v>-8.1887999999999987</v>
      </c>
      <c r="CN162" s="44" t="s">
        <v>546</v>
      </c>
      <c r="CO162" s="44">
        <v>0</v>
      </c>
      <c r="CP162" s="44">
        <v>0</v>
      </c>
      <c r="CQ162" s="44">
        <v>-53.730145352882715</v>
      </c>
      <c r="CR162" s="44">
        <v>0</v>
      </c>
      <c r="CS162" s="44">
        <v>0</v>
      </c>
      <c r="CT162" s="44">
        <v>-53.730145352882715</v>
      </c>
      <c r="CU162" s="44">
        <v>0</v>
      </c>
      <c r="CV162" s="44">
        <v>9999</v>
      </c>
      <c r="CW162" s="260">
        <v>0</v>
      </c>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row>
    <row r="163" spans="1:131">
      <c r="A163" s="23" t="s">
        <v>813</v>
      </c>
      <c r="B163" s="23" t="s">
        <v>928</v>
      </c>
      <c r="C163" s="44">
        <v>15</v>
      </c>
      <c r="D163" s="44">
        <v>529.43297820926398</v>
      </c>
      <c r="E163" s="44">
        <v>-8.1887999999999987</v>
      </c>
      <c r="F163" s="44">
        <v>562.77379746838631</v>
      </c>
      <c r="G163" s="44">
        <v>0</v>
      </c>
      <c r="H163" s="44">
        <v>0</v>
      </c>
      <c r="I163" s="44" t="s">
        <v>747</v>
      </c>
      <c r="J163" s="44"/>
      <c r="K163" s="44"/>
      <c r="L163" s="44">
        <v>568.92789323395243</v>
      </c>
      <c r="M163" s="44">
        <v>9.6152554339938065E-2</v>
      </c>
      <c r="N163" s="44">
        <v>9.545856832170789E-2</v>
      </c>
      <c r="O163" s="44">
        <v>-8.270688061621426</v>
      </c>
      <c r="P163" s="44">
        <v>0</v>
      </c>
      <c r="Q163" s="44">
        <v>0</v>
      </c>
      <c r="R163" s="44">
        <v>112.22461303019217</v>
      </c>
      <c r="S163" s="44">
        <v>259.33401144548799</v>
      </c>
      <c r="T163" s="44">
        <v>0</v>
      </c>
      <c r="U163" s="44">
        <v>376.56298009299712</v>
      </c>
      <c r="V163" s="44" t="s">
        <v>748</v>
      </c>
      <c r="W163" s="44" t="s">
        <v>748</v>
      </c>
      <c r="X163" s="44" t="s">
        <v>748</v>
      </c>
      <c r="Y163" s="44" t="s">
        <v>748</v>
      </c>
      <c r="Z163" s="44">
        <v>0</v>
      </c>
      <c r="AA163" s="44">
        <v>0</v>
      </c>
      <c r="AB163" s="44">
        <v>0</v>
      </c>
      <c r="AC163" s="44">
        <v>0</v>
      </c>
      <c r="AD163" s="44">
        <v>0</v>
      </c>
      <c r="AE163" s="44">
        <v>0</v>
      </c>
      <c r="AF163" s="44">
        <v>0</v>
      </c>
      <c r="AG163" s="44">
        <v>0</v>
      </c>
      <c r="AH163" s="44">
        <v>112.22461303019217</v>
      </c>
      <c r="AI163" s="44">
        <v>259.33401144548799</v>
      </c>
      <c r="AJ163" s="44">
        <v>0</v>
      </c>
      <c r="AK163" s="44">
        <v>376.56298009299712</v>
      </c>
      <c r="AL163" s="44">
        <v>748.1216045686773</v>
      </c>
      <c r="AM163" s="44">
        <v>295.32972194589672</v>
      </c>
      <c r="AN163" s="44">
        <v>33.975359401931925</v>
      </c>
      <c r="AO163" s="44">
        <v>0</v>
      </c>
      <c r="AP163" s="44">
        <v>0</v>
      </c>
      <c r="AQ163" s="44">
        <v>329.30508134782866</v>
      </c>
      <c r="AR163" s="44">
        <v>112.22461303019217</v>
      </c>
      <c r="AS163" s="279">
        <v>2.9343392011450695</v>
      </c>
      <c r="AT163" s="44">
        <v>295.32972194589672</v>
      </c>
      <c r="AU163" s="44">
        <v>40.216705973377536</v>
      </c>
      <c r="AV163" s="44">
        <v>0</v>
      </c>
      <c r="AW163" s="44">
        <v>0</v>
      </c>
      <c r="AX163" s="44">
        <v>335.54642791927427</v>
      </c>
      <c r="AY163" s="44">
        <v>259.33401144548799</v>
      </c>
      <c r="AZ163" s="279">
        <v>1.2938774441847791</v>
      </c>
      <c r="BA163" s="44">
        <v>295.32972194589672</v>
      </c>
      <c r="BB163" s="44">
        <v>74.192065375309454</v>
      </c>
      <c r="BC163" s="44">
        <v>0</v>
      </c>
      <c r="BD163" s="44">
        <v>0</v>
      </c>
      <c r="BE163" s="44">
        <v>369.5217873212062</v>
      </c>
      <c r="BF163" s="44">
        <v>371.55862447568018</v>
      </c>
      <c r="BG163" s="44">
        <v>38.459622331804368</v>
      </c>
      <c r="BH163" s="260">
        <v>0.99451812709946319</v>
      </c>
      <c r="BI163" s="44">
        <v>14.514464055849858</v>
      </c>
      <c r="BJ163" s="44">
        <v>33.540718795548209</v>
      </c>
      <c r="BK163" s="44">
        <v>0</v>
      </c>
      <c r="BL163" s="44">
        <v>48.702416446319852</v>
      </c>
      <c r="BM163" s="44">
        <v>96.757599297717917</v>
      </c>
      <c r="BN163" s="44">
        <v>295.32972194589672</v>
      </c>
      <c r="BO163" s="44">
        <v>-53.730145352882715</v>
      </c>
      <c r="BP163" s="44">
        <v>74.192065375309454</v>
      </c>
      <c r="BQ163" s="44">
        <v>0</v>
      </c>
      <c r="BR163" s="44">
        <v>0</v>
      </c>
      <c r="BS163" s="44">
        <v>0</v>
      </c>
      <c r="BT163" s="44">
        <v>0</v>
      </c>
      <c r="BU163" s="44">
        <v>0</v>
      </c>
      <c r="BV163" s="44">
        <v>0</v>
      </c>
      <c r="BW163" s="44">
        <v>0</v>
      </c>
      <c r="BX163" s="44">
        <v>748.1216045686773</v>
      </c>
      <c r="BY163" s="44"/>
      <c r="BZ163" s="44">
        <v>0</v>
      </c>
      <c r="CA163" s="44">
        <v>0</v>
      </c>
      <c r="CB163" s="44">
        <v>315.79164196832346</v>
      </c>
      <c r="CC163" s="44">
        <v>748.1216045686773</v>
      </c>
      <c r="CD163" s="260">
        <v>0.46083554392361697</v>
      </c>
      <c r="CE163" s="44">
        <v>94.111176247907224</v>
      </c>
      <c r="CF163" s="44">
        <v>5.4048536173176238</v>
      </c>
      <c r="CG163" s="44">
        <v>-0.96767050320970405</v>
      </c>
      <c r="CH163" s="44">
        <v>4.4371831141079197</v>
      </c>
      <c r="CI163" s="44">
        <v>0.27024074928612746</v>
      </c>
      <c r="CJ163" s="44">
        <v>-4.8383525160485344E-2</v>
      </c>
      <c r="CK163" s="44">
        <v>0.22185722412564213</v>
      </c>
      <c r="CL163" s="44"/>
      <c r="CM163" s="44">
        <v>-8.1887999999999987</v>
      </c>
      <c r="CN163" s="44" t="s">
        <v>546</v>
      </c>
      <c r="CO163" s="44">
        <v>0</v>
      </c>
      <c r="CP163" s="44">
        <v>0</v>
      </c>
      <c r="CQ163" s="44">
        <v>-53.730145352882715</v>
      </c>
      <c r="CR163" s="44">
        <v>0</v>
      </c>
      <c r="CS163" s="44">
        <v>0</v>
      </c>
      <c r="CT163" s="44">
        <v>-53.730145352882715</v>
      </c>
      <c r="CU163" s="44">
        <v>0</v>
      </c>
      <c r="CV163" s="44">
        <v>9999</v>
      </c>
      <c r="CW163" s="260">
        <v>0</v>
      </c>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row>
    <row r="164" spans="1:131">
      <c r="A164" s="23" t="s">
        <v>817</v>
      </c>
      <c r="B164" s="23" t="s">
        <v>929</v>
      </c>
      <c r="C164" s="44">
        <v>15</v>
      </c>
      <c r="D164" s="44">
        <v>516.36254199274424</v>
      </c>
      <c r="E164" s="44">
        <v>-21.381866666666667</v>
      </c>
      <c r="F164" s="44">
        <v>562.77379746838631</v>
      </c>
      <c r="G164" s="44">
        <v>0</v>
      </c>
      <c r="H164" s="44">
        <v>0</v>
      </c>
      <c r="I164" s="44" t="s">
        <v>749</v>
      </c>
      <c r="J164" s="44"/>
      <c r="K164" s="44"/>
      <c r="L164" s="44">
        <v>555.37841516252274</v>
      </c>
      <c r="M164" s="44">
        <v>0.10373629799966304</v>
      </c>
      <c r="N164" s="44">
        <v>0.10298757592057811</v>
      </c>
      <c r="O164" s="44">
        <v>-21.595685735584315</v>
      </c>
      <c r="P164" s="44">
        <v>0</v>
      </c>
      <c r="Q164" s="44">
        <v>0</v>
      </c>
      <c r="R164" s="44">
        <v>112.22461303019217</v>
      </c>
      <c r="S164" s="44">
        <v>259.33401144548799</v>
      </c>
      <c r="T164" s="44">
        <v>0</v>
      </c>
      <c r="U164" s="44">
        <v>376.56298009299712</v>
      </c>
      <c r="V164" s="44" t="s">
        <v>748</v>
      </c>
      <c r="W164" s="44" t="s">
        <v>748</v>
      </c>
      <c r="X164" s="44" t="s">
        <v>748</v>
      </c>
      <c r="Y164" s="44" t="s">
        <v>748</v>
      </c>
      <c r="Z164" s="44">
        <v>0</v>
      </c>
      <c r="AA164" s="44">
        <v>0</v>
      </c>
      <c r="AB164" s="44">
        <v>0</v>
      </c>
      <c r="AC164" s="44">
        <v>0</v>
      </c>
      <c r="AD164" s="44">
        <v>0</v>
      </c>
      <c r="AE164" s="44">
        <v>0</v>
      </c>
      <c r="AF164" s="44">
        <v>0</v>
      </c>
      <c r="AG164" s="44">
        <v>0</v>
      </c>
      <c r="AH164" s="44">
        <v>112.22461303019217</v>
      </c>
      <c r="AI164" s="44">
        <v>259.33401144548799</v>
      </c>
      <c r="AJ164" s="44">
        <v>0</v>
      </c>
      <c r="AK164" s="44">
        <v>376.56298009299712</v>
      </c>
      <c r="AL164" s="44">
        <v>748.1216045686773</v>
      </c>
      <c r="AM164" s="44">
        <v>295.18587287102997</v>
      </c>
      <c r="AN164" s="44">
        <v>36.65506373449022</v>
      </c>
      <c r="AO164" s="44">
        <v>0</v>
      </c>
      <c r="AP164" s="44">
        <v>0</v>
      </c>
      <c r="AQ164" s="44">
        <v>331.8409366055202</v>
      </c>
      <c r="AR164" s="44">
        <v>112.22461303019217</v>
      </c>
      <c r="AS164" s="279">
        <v>2.9569354497684381</v>
      </c>
      <c r="AT164" s="44">
        <v>295.18587287102997</v>
      </c>
      <c r="AU164" s="44">
        <v>43.38867775337156</v>
      </c>
      <c r="AV164" s="44">
        <v>0</v>
      </c>
      <c r="AW164" s="44">
        <v>0</v>
      </c>
      <c r="AX164" s="44">
        <v>338.57455062440152</v>
      </c>
      <c r="AY164" s="44">
        <v>259.33401144548799</v>
      </c>
      <c r="AZ164" s="279">
        <v>1.3055539793536488</v>
      </c>
      <c r="BA164" s="44">
        <v>295.18587287102997</v>
      </c>
      <c r="BB164" s="44">
        <v>80.04374148786178</v>
      </c>
      <c r="BC164" s="44">
        <v>0</v>
      </c>
      <c r="BD164" s="44">
        <v>0</v>
      </c>
      <c r="BE164" s="44">
        <v>375.22961435889175</v>
      </c>
      <c r="BF164" s="44">
        <v>371.55862447568018</v>
      </c>
      <c r="BG164" s="44">
        <v>38.622630537076326</v>
      </c>
      <c r="BH164" s="279">
        <v>1.0098799748986902</v>
      </c>
      <c r="BI164" s="44">
        <v>14.86857110623953</v>
      </c>
      <c r="BJ164" s="44">
        <v>34.359006329620414</v>
      </c>
      <c r="BK164" s="44">
        <v>0</v>
      </c>
      <c r="BL164" s="44">
        <v>49.890601484933462</v>
      </c>
      <c r="BM164" s="44">
        <v>99.118178920793397</v>
      </c>
      <c r="BN164" s="44">
        <v>295.18587287102997</v>
      </c>
      <c r="BO164" s="44">
        <v>-147.24893909969038</v>
      </c>
      <c r="BP164" s="44">
        <v>80.04374148786178</v>
      </c>
      <c r="BQ164" s="44">
        <v>0</v>
      </c>
      <c r="BR164" s="44">
        <v>0</v>
      </c>
      <c r="BS164" s="44">
        <v>0</v>
      </c>
      <c r="BT164" s="44">
        <v>0</v>
      </c>
      <c r="BU164" s="44">
        <v>0</v>
      </c>
      <c r="BV164" s="44">
        <v>0</v>
      </c>
      <c r="BW164" s="44">
        <v>0</v>
      </c>
      <c r="BX164" s="44">
        <v>748.1216045686773</v>
      </c>
      <c r="BY164" s="44"/>
      <c r="BZ164" s="44">
        <v>0</v>
      </c>
      <c r="CA164" s="44">
        <v>0</v>
      </c>
      <c r="CB164" s="44">
        <v>227.98067525920138</v>
      </c>
      <c r="CC164" s="44">
        <v>748.1216045686773</v>
      </c>
      <c r="CD164" s="260">
        <v>0.41907746129503159</v>
      </c>
      <c r="CE164" s="44">
        <v>108.02215490627104</v>
      </c>
      <c r="CF164" s="44">
        <v>5.2761217953301527</v>
      </c>
      <c r="CG164" s="44">
        <v>-2.5266952310633628</v>
      </c>
      <c r="CH164" s="44">
        <v>2.7494265642667899</v>
      </c>
      <c r="CI164" s="44">
        <v>0.26380474720219826</v>
      </c>
      <c r="CJ164" s="44">
        <v>-0.12633476155316825</v>
      </c>
      <c r="CK164" s="44">
        <v>0.13746998564903001</v>
      </c>
      <c r="CL164" s="44"/>
      <c r="CM164" s="44">
        <v>-21.381866666666667</v>
      </c>
      <c r="CN164" s="44" t="s">
        <v>547</v>
      </c>
      <c r="CO164" s="44">
        <v>0</v>
      </c>
      <c r="CP164" s="44">
        <v>0</v>
      </c>
      <c r="CQ164" s="44">
        <v>-147.24893909969038</v>
      </c>
      <c r="CR164" s="44">
        <v>0</v>
      </c>
      <c r="CS164" s="44">
        <v>0</v>
      </c>
      <c r="CT164" s="44">
        <v>-147.24893909969038</v>
      </c>
      <c r="CU164" s="44">
        <v>0</v>
      </c>
      <c r="CV164" s="44">
        <v>9999</v>
      </c>
      <c r="CW164" s="260">
        <v>0</v>
      </c>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row>
    <row r="165" spans="1:131">
      <c r="A165" s="23" t="s">
        <v>862</v>
      </c>
      <c r="B165" s="23" t="s">
        <v>930</v>
      </c>
      <c r="C165" s="44">
        <v>15</v>
      </c>
      <c r="D165" s="44">
        <v>0</v>
      </c>
      <c r="E165" s="44">
        <v>-15.0128</v>
      </c>
      <c r="F165" s="44">
        <v>0</v>
      </c>
      <c r="G165" s="44">
        <v>0</v>
      </c>
      <c r="H165" s="44">
        <v>0</v>
      </c>
      <c r="I165" s="44" t="s">
        <v>750</v>
      </c>
      <c r="J165" s="44"/>
      <c r="K165" s="44"/>
      <c r="L165" s="44">
        <v>0</v>
      </c>
      <c r="M165" s="44">
        <v>0</v>
      </c>
      <c r="N165" s="44">
        <v>0</v>
      </c>
      <c r="O165" s="44">
        <v>-15.162928127094194</v>
      </c>
      <c r="P165" s="44">
        <v>0</v>
      </c>
      <c r="Q165" s="44">
        <v>0</v>
      </c>
      <c r="R165" s="44">
        <v>0</v>
      </c>
      <c r="S165" s="44">
        <v>0</v>
      </c>
      <c r="T165" s="44">
        <v>0</v>
      </c>
      <c r="U165" s="44">
        <v>0</v>
      </c>
      <c r="V165" s="44" t="s">
        <v>748</v>
      </c>
      <c r="W165" s="44" t="s">
        <v>748</v>
      </c>
      <c r="X165" s="44" t="s">
        <v>748</v>
      </c>
      <c r="Y165" s="44" t="s">
        <v>748</v>
      </c>
      <c r="Z165" s="44">
        <v>0</v>
      </c>
      <c r="AA165" s="44">
        <v>0</v>
      </c>
      <c r="AB165" s="44">
        <v>0</v>
      </c>
      <c r="AC165" s="44">
        <v>0</v>
      </c>
      <c r="AD165" s="44">
        <v>0</v>
      </c>
      <c r="AE165" s="44">
        <v>0</v>
      </c>
      <c r="AF165" s="44">
        <v>0</v>
      </c>
      <c r="AG165" s="44">
        <v>0</v>
      </c>
      <c r="AH165" s="44">
        <v>0</v>
      </c>
      <c r="AI165" s="44">
        <v>0</v>
      </c>
      <c r="AJ165" s="44">
        <v>0</v>
      </c>
      <c r="AK165" s="44">
        <v>0</v>
      </c>
      <c r="AL165" s="44">
        <v>0</v>
      </c>
      <c r="AM165" s="44">
        <v>0</v>
      </c>
      <c r="AN165" s="44">
        <v>0</v>
      </c>
      <c r="AO165" s="44">
        <v>0</v>
      </c>
      <c r="AP165" s="44">
        <v>0</v>
      </c>
      <c r="AQ165" s="44">
        <v>0</v>
      </c>
      <c r="AR165" s="44">
        <v>0</v>
      </c>
      <c r="AS165" s="279">
        <v>9999</v>
      </c>
      <c r="AT165" s="44">
        <v>0</v>
      </c>
      <c r="AU165" s="44">
        <v>0</v>
      </c>
      <c r="AV165" s="44">
        <v>0</v>
      </c>
      <c r="AW165" s="44">
        <v>0</v>
      </c>
      <c r="AX165" s="44">
        <v>0</v>
      </c>
      <c r="AY165" s="44">
        <v>0</v>
      </c>
      <c r="AZ165" s="279">
        <v>9999</v>
      </c>
      <c r="BA165" s="44">
        <v>0</v>
      </c>
      <c r="BB165" s="44">
        <v>0</v>
      </c>
      <c r="BC165" s="44">
        <v>0</v>
      </c>
      <c r="BD165" s="44">
        <v>0</v>
      </c>
      <c r="BE165" s="44">
        <v>0</v>
      </c>
      <c r="BF165" s="44">
        <v>0</v>
      </c>
      <c r="BG165" s="44">
        <v>9999</v>
      </c>
      <c r="BH165" s="279">
        <v>9999</v>
      </c>
      <c r="BI165" s="44">
        <v>9999</v>
      </c>
      <c r="BJ165" s="44">
        <v>9999</v>
      </c>
      <c r="BK165" s="44">
        <v>9999</v>
      </c>
      <c r="BL165" s="44">
        <v>9999</v>
      </c>
      <c r="BM165" s="44">
        <v>9999</v>
      </c>
      <c r="BN165" s="44">
        <v>0</v>
      </c>
      <c r="BO165" s="44">
        <v>-103.0812072725461</v>
      </c>
      <c r="BP165" s="44">
        <v>0</v>
      </c>
      <c r="BQ165" s="44">
        <v>0</v>
      </c>
      <c r="BR165" s="44">
        <v>0</v>
      </c>
      <c r="BS165" s="44">
        <v>0</v>
      </c>
      <c r="BT165" s="44">
        <v>0</v>
      </c>
      <c r="BU165" s="44">
        <v>0</v>
      </c>
      <c r="BV165" s="44">
        <v>0</v>
      </c>
      <c r="BW165" s="44">
        <v>0</v>
      </c>
      <c r="BX165" s="44">
        <v>0</v>
      </c>
      <c r="BY165" s="44"/>
      <c r="BZ165" s="44">
        <v>0</v>
      </c>
      <c r="CA165" s="44">
        <v>0</v>
      </c>
      <c r="CB165" s="44">
        <v>-103.0812072725461</v>
      </c>
      <c r="CC165" s="44">
        <v>0</v>
      </c>
      <c r="CD165" s="260">
        <v>0</v>
      </c>
      <c r="CE165" s="44">
        <v>9999</v>
      </c>
      <c r="CF165" s="44">
        <v>0</v>
      </c>
      <c r="CG165" s="44">
        <v>-1.7740625908700156</v>
      </c>
      <c r="CH165" s="44">
        <v>-1.7740625908700156</v>
      </c>
      <c r="CI165" s="44">
        <v>0</v>
      </c>
      <c r="CJ165" s="44">
        <v>-8.8703129543501041E-2</v>
      </c>
      <c r="CK165" s="44">
        <v>-8.8703129543501041E-2</v>
      </c>
      <c r="CL165" s="44"/>
      <c r="CM165" s="44">
        <v>-15.0128</v>
      </c>
      <c r="CN165" s="44" t="s">
        <v>548</v>
      </c>
      <c r="CO165" s="44">
        <v>0</v>
      </c>
      <c r="CP165" s="44">
        <v>0</v>
      </c>
      <c r="CQ165" s="44">
        <v>-103.0812072725461</v>
      </c>
      <c r="CR165" s="44">
        <v>0</v>
      </c>
      <c r="CS165" s="44">
        <v>0</v>
      </c>
      <c r="CT165" s="44">
        <v>-103.0812072725461</v>
      </c>
      <c r="CU165" s="44">
        <v>0</v>
      </c>
      <c r="CV165" s="44">
        <v>9999</v>
      </c>
      <c r="CW165" s="260">
        <v>0</v>
      </c>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row>
    <row r="166" spans="1:131">
      <c r="A166" s="23" t="s">
        <v>863</v>
      </c>
      <c r="B166" s="23" t="s">
        <v>931</v>
      </c>
      <c r="C166" s="44">
        <v>15</v>
      </c>
      <c r="D166" s="44">
        <v>0</v>
      </c>
      <c r="E166" s="44">
        <v>-19.562133333333332</v>
      </c>
      <c r="F166" s="44">
        <v>0</v>
      </c>
      <c r="G166" s="44">
        <v>0</v>
      </c>
      <c r="H166" s="44">
        <v>0</v>
      </c>
      <c r="I166" s="44" t="s">
        <v>750</v>
      </c>
      <c r="J166" s="44"/>
      <c r="K166" s="44"/>
      <c r="L166" s="44">
        <v>0</v>
      </c>
      <c r="M166" s="44">
        <v>0</v>
      </c>
      <c r="N166" s="44">
        <v>0</v>
      </c>
      <c r="O166" s="44">
        <v>-19.757754832274252</v>
      </c>
      <c r="P166" s="44">
        <v>0</v>
      </c>
      <c r="Q166" s="44">
        <v>0</v>
      </c>
      <c r="R166" s="44">
        <v>0</v>
      </c>
      <c r="S166" s="44">
        <v>0</v>
      </c>
      <c r="T166" s="44">
        <v>0</v>
      </c>
      <c r="U166" s="44">
        <v>0</v>
      </c>
      <c r="V166" s="44" t="s">
        <v>748</v>
      </c>
      <c r="W166" s="44" t="s">
        <v>748</v>
      </c>
      <c r="X166" s="44" t="s">
        <v>748</v>
      </c>
      <c r="Y166" s="44" t="s">
        <v>748</v>
      </c>
      <c r="Z166" s="44">
        <v>0</v>
      </c>
      <c r="AA166" s="44">
        <v>0</v>
      </c>
      <c r="AB166" s="44">
        <v>0</v>
      </c>
      <c r="AC166" s="44">
        <v>0</v>
      </c>
      <c r="AD166" s="44">
        <v>0</v>
      </c>
      <c r="AE166" s="44">
        <v>0</v>
      </c>
      <c r="AF166" s="44">
        <v>0</v>
      </c>
      <c r="AG166" s="44">
        <v>0</v>
      </c>
      <c r="AH166" s="44">
        <v>0</v>
      </c>
      <c r="AI166" s="44">
        <v>0</v>
      </c>
      <c r="AJ166" s="44">
        <v>0</v>
      </c>
      <c r="AK166" s="44">
        <v>0</v>
      </c>
      <c r="AL166" s="44">
        <v>0</v>
      </c>
      <c r="AM166" s="44">
        <v>0</v>
      </c>
      <c r="AN166" s="44">
        <v>0</v>
      </c>
      <c r="AO166" s="44">
        <v>0</v>
      </c>
      <c r="AP166" s="44">
        <v>0</v>
      </c>
      <c r="AQ166" s="44">
        <v>0</v>
      </c>
      <c r="AR166" s="44">
        <v>0</v>
      </c>
      <c r="AS166" s="279">
        <v>9999</v>
      </c>
      <c r="AT166" s="44">
        <v>0</v>
      </c>
      <c r="AU166" s="44">
        <v>0</v>
      </c>
      <c r="AV166" s="44">
        <v>0</v>
      </c>
      <c r="AW166" s="44">
        <v>0</v>
      </c>
      <c r="AX166" s="44">
        <v>0</v>
      </c>
      <c r="AY166" s="44">
        <v>0</v>
      </c>
      <c r="AZ166" s="279">
        <v>9999</v>
      </c>
      <c r="BA166" s="44">
        <v>0</v>
      </c>
      <c r="BB166" s="44">
        <v>0</v>
      </c>
      <c r="BC166" s="44">
        <v>0</v>
      </c>
      <c r="BD166" s="44">
        <v>0</v>
      </c>
      <c r="BE166" s="44">
        <v>0</v>
      </c>
      <c r="BF166" s="44">
        <v>0</v>
      </c>
      <c r="BG166" s="44">
        <v>9999</v>
      </c>
      <c r="BH166" s="279">
        <v>9999</v>
      </c>
      <c r="BI166" s="44">
        <v>9999</v>
      </c>
      <c r="BJ166" s="44">
        <v>9999</v>
      </c>
      <c r="BK166" s="44">
        <v>9999</v>
      </c>
      <c r="BL166" s="44">
        <v>9999</v>
      </c>
      <c r="BM166" s="44">
        <v>9999</v>
      </c>
      <c r="BN166" s="44">
        <v>0</v>
      </c>
      <c r="BO166" s="44">
        <v>-134.31793674907539</v>
      </c>
      <c r="BP166" s="44">
        <v>0</v>
      </c>
      <c r="BQ166" s="44">
        <v>0</v>
      </c>
      <c r="BR166" s="44">
        <v>0</v>
      </c>
      <c r="BS166" s="44">
        <v>0</v>
      </c>
      <c r="BT166" s="44">
        <v>0</v>
      </c>
      <c r="BU166" s="44">
        <v>0</v>
      </c>
      <c r="BV166" s="44">
        <v>0</v>
      </c>
      <c r="BW166" s="44">
        <v>0</v>
      </c>
      <c r="BX166" s="44">
        <v>0</v>
      </c>
      <c r="BY166" s="44"/>
      <c r="BZ166" s="44">
        <v>0</v>
      </c>
      <c r="CA166" s="44">
        <v>0</v>
      </c>
      <c r="CB166" s="44">
        <v>-134.31793674907539</v>
      </c>
      <c r="CC166" s="44">
        <v>0</v>
      </c>
      <c r="CD166" s="260">
        <v>0</v>
      </c>
      <c r="CE166" s="44">
        <v>9999</v>
      </c>
      <c r="CF166" s="44">
        <v>0</v>
      </c>
      <c r="CG166" s="44">
        <v>-2.3116573153760887</v>
      </c>
      <c r="CH166" s="44">
        <v>-2.3116573153760887</v>
      </c>
      <c r="CI166" s="44">
        <v>0</v>
      </c>
      <c r="CJ166" s="44">
        <v>-0.11558286576880437</v>
      </c>
      <c r="CK166" s="44">
        <v>-0.11558286576880437</v>
      </c>
      <c r="CL166" s="44"/>
      <c r="CM166" s="44">
        <v>-19.562133333333332</v>
      </c>
      <c r="CN166" s="44" t="s">
        <v>548</v>
      </c>
      <c r="CO166" s="44">
        <v>0</v>
      </c>
      <c r="CP166" s="44">
        <v>0</v>
      </c>
      <c r="CQ166" s="44">
        <v>-134.31793674907539</v>
      </c>
      <c r="CR166" s="44">
        <v>0</v>
      </c>
      <c r="CS166" s="44">
        <v>0</v>
      </c>
      <c r="CT166" s="44">
        <v>-134.31793674907539</v>
      </c>
      <c r="CU166" s="44">
        <v>0</v>
      </c>
      <c r="CV166" s="44">
        <v>9999</v>
      </c>
      <c r="CW166" s="260">
        <v>0</v>
      </c>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row>
    <row r="167" spans="1:131">
      <c r="A167" s="23" t="s">
        <v>864</v>
      </c>
      <c r="B167" s="23" t="s">
        <v>932</v>
      </c>
      <c r="C167" s="44">
        <v>15</v>
      </c>
      <c r="D167" s="44">
        <v>0</v>
      </c>
      <c r="E167" s="44">
        <v>-17.7424</v>
      </c>
      <c r="F167" s="44">
        <v>0</v>
      </c>
      <c r="G167" s="44">
        <v>0</v>
      </c>
      <c r="H167" s="44">
        <v>0</v>
      </c>
      <c r="I167" s="44" t="s">
        <v>750</v>
      </c>
      <c r="J167" s="44"/>
      <c r="K167" s="44"/>
      <c r="L167" s="44">
        <v>0</v>
      </c>
      <c r="M167" s="44">
        <v>0</v>
      </c>
      <c r="N167" s="44">
        <v>0</v>
      </c>
      <c r="O167" s="44">
        <v>-17.919824150202228</v>
      </c>
      <c r="P167" s="44">
        <v>0</v>
      </c>
      <c r="Q167" s="44">
        <v>0</v>
      </c>
      <c r="R167" s="44">
        <v>0</v>
      </c>
      <c r="S167" s="44">
        <v>0</v>
      </c>
      <c r="T167" s="44">
        <v>0</v>
      </c>
      <c r="U167" s="44">
        <v>0</v>
      </c>
      <c r="V167" s="44" t="s">
        <v>748</v>
      </c>
      <c r="W167" s="44" t="s">
        <v>748</v>
      </c>
      <c r="X167" s="44" t="s">
        <v>748</v>
      </c>
      <c r="Y167" s="44" t="s">
        <v>748</v>
      </c>
      <c r="Z167" s="44">
        <v>0</v>
      </c>
      <c r="AA167" s="44">
        <v>0</v>
      </c>
      <c r="AB167" s="44">
        <v>0</v>
      </c>
      <c r="AC167" s="44">
        <v>0</v>
      </c>
      <c r="AD167" s="44">
        <v>0</v>
      </c>
      <c r="AE167" s="44">
        <v>0</v>
      </c>
      <c r="AF167" s="44">
        <v>0</v>
      </c>
      <c r="AG167" s="44">
        <v>0</v>
      </c>
      <c r="AH167" s="44">
        <v>0</v>
      </c>
      <c r="AI167" s="44">
        <v>0</v>
      </c>
      <c r="AJ167" s="44">
        <v>0</v>
      </c>
      <c r="AK167" s="44">
        <v>0</v>
      </c>
      <c r="AL167" s="44">
        <v>0</v>
      </c>
      <c r="AM167" s="44">
        <v>0</v>
      </c>
      <c r="AN167" s="44">
        <v>0</v>
      </c>
      <c r="AO167" s="44">
        <v>0</v>
      </c>
      <c r="AP167" s="44">
        <v>0</v>
      </c>
      <c r="AQ167" s="44">
        <v>0</v>
      </c>
      <c r="AR167" s="44">
        <v>0</v>
      </c>
      <c r="AS167" s="279">
        <v>9999</v>
      </c>
      <c r="AT167" s="44">
        <v>0</v>
      </c>
      <c r="AU167" s="44">
        <v>0</v>
      </c>
      <c r="AV167" s="44">
        <v>0</v>
      </c>
      <c r="AW167" s="44">
        <v>0</v>
      </c>
      <c r="AX167" s="44">
        <v>0</v>
      </c>
      <c r="AY167" s="44">
        <v>0</v>
      </c>
      <c r="AZ167" s="279">
        <v>9999</v>
      </c>
      <c r="BA167" s="44">
        <v>0</v>
      </c>
      <c r="BB167" s="44">
        <v>0</v>
      </c>
      <c r="BC167" s="44">
        <v>0</v>
      </c>
      <c r="BD167" s="44">
        <v>0</v>
      </c>
      <c r="BE167" s="44">
        <v>0</v>
      </c>
      <c r="BF167" s="44">
        <v>0</v>
      </c>
      <c r="BG167" s="44">
        <v>9999</v>
      </c>
      <c r="BH167" s="279">
        <v>9999</v>
      </c>
      <c r="BI167" s="44">
        <v>9999</v>
      </c>
      <c r="BJ167" s="44">
        <v>9999</v>
      </c>
      <c r="BK167" s="44">
        <v>9999</v>
      </c>
      <c r="BL167" s="44">
        <v>9999</v>
      </c>
      <c r="BM167" s="44">
        <v>9999</v>
      </c>
      <c r="BN167" s="44">
        <v>0</v>
      </c>
      <c r="BO167" s="44">
        <v>-121.82324495846363</v>
      </c>
      <c r="BP167" s="44">
        <v>0</v>
      </c>
      <c r="BQ167" s="44">
        <v>0</v>
      </c>
      <c r="BR167" s="44">
        <v>0</v>
      </c>
      <c r="BS167" s="44">
        <v>0</v>
      </c>
      <c r="BT167" s="44">
        <v>0</v>
      </c>
      <c r="BU167" s="44">
        <v>0</v>
      </c>
      <c r="BV167" s="44">
        <v>0</v>
      </c>
      <c r="BW167" s="44">
        <v>0</v>
      </c>
      <c r="BX167" s="44">
        <v>0</v>
      </c>
      <c r="BY167" s="44"/>
      <c r="BZ167" s="44">
        <v>0</v>
      </c>
      <c r="CA167" s="44">
        <v>0</v>
      </c>
      <c r="CB167" s="44">
        <v>-121.82324495846363</v>
      </c>
      <c r="CC167" s="44">
        <v>0</v>
      </c>
      <c r="CD167" s="260">
        <v>0</v>
      </c>
      <c r="CE167" s="44">
        <v>9999</v>
      </c>
      <c r="CF167" s="44">
        <v>0</v>
      </c>
      <c r="CG167" s="44">
        <v>-2.0966194255736608</v>
      </c>
      <c r="CH167" s="44">
        <v>-2.0966194255736608</v>
      </c>
      <c r="CI167" s="44">
        <v>0</v>
      </c>
      <c r="CJ167" s="44">
        <v>-0.10483097127868304</v>
      </c>
      <c r="CK167" s="44">
        <v>-0.10483097127868304</v>
      </c>
      <c r="CL167" s="44"/>
      <c r="CM167" s="44">
        <v>-17.7424</v>
      </c>
      <c r="CN167" s="44" t="s">
        <v>548</v>
      </c>
      <c r="CO167" s="44">
        <v>0</v>
      </c>
      <c r="CP167" s="44">
        <v>0</v>
      </c>
      <c r="CQ167" s="44">
        <v>-121.82324495846363</v>
      </c>
      <c r="CR167" s="44">
        <v>0</v>
      </c>
      <c r="CS167" s="44">
        <v>0</v>
      </c>
      <c r="CT167" s="44">
        <v>-121.82324495846363</v>
      </c>
      <c r="CU167" s="44">
        <v>0</v>
      </c>
      <c r="CV167" s="44">
        <v>9999</v>
      </c>
      <c r="CW167" s="260">
        <v>0</v>
      </c>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row>
    <row r="168" spans="1:131">
      <c r="A168" s="23" t="s">
        <v>865</v>
      </c>
      <c r="B168" s="23" t="s">
        <v>933</v>
      </c>
      <c r="C168" s="44">
        <v>15</v>
      </c>
      <c r="D168" s="44">
        <v>0</v>
      </c>
      <c r="E168" s="44">
        <v>-14.102933333333333</v>
      </c>
      <c r="F168" s="44">
        <v>0</v>
      </c>
      <c r="G168" s="44">
        <v>0</v>
      </c>
      <c r="H168" s="44">
        <v>0</v>
      </c>
      <c r="I168" s="44" t="s">
        <v>750</v>
      </c>
      <c r="J168" s="44"/>
      <c r="K168" s="44"/>
      <c r="L168" s="44">
        <v>0</v>
      </c>
      <c r="M168" s="44">
        <v>0</v>
      </c>
      <c r="N168" s="44">
        <v>0</v>
      </c>
      <c r="O168" s="44">
        <v>-14.24396278605818</v>
      </c>
      <c r="P168" s="44">
        <v>0</v>
      </c>
      <c r="Q168" s="44">
        <v>0</v>
      </c>
      <c r="R168" s="44">
        <v>0</v>
      </c>
      <c r="S168" s="44">
        <v>0</v>
      </c>
      <c r="T168" s="44">
        <v>0</v>
      </c>
      <c r="U168" s="44">
        <v>0</v>
      </c>
      <c r="V168" s="44" t="s">
        <v>748</v>
      </c>
      <c r="W168" s="44" t="s">
        <v>748</v>
      </c>
      <c r="X168" s="44" t="s">
        <v>748</v>
      </c>
      <c r="Y168" s="44" t="s">
        <v>748</v>
      </c>
      <c r="Z168" s="44">
        <v>0</v>
      </c>
      <c r="AA168" s="44">
        <v>0</v>
      </c>
      <c r="AB168" s="44">
        <v>0</v>
      </c>
      <c r="AC168" s="44">
        <v>0</v>
      </c>
      <c r="AD168" s="44">
        <v>0</v>
      </c>
      <c r="AE168" s="44">
        <v>0</v>
      </c>
      <c r="AF168" s="44">
        <v>0</v>
      </c>
      <c r="AG168" s="44">
        <v>0</v>
      </c>
      <c r="AH168" s="44">
        <v>0</v>
      </c>
      <c r="AI168" s="44">
        <v>0</v>
      </c>
      <c r="AJ168" s="44">
        <v>0</v>
      </c>
      <c r="AK168" s="44">
        <v>0</v>
      </c>
      <c r="AL168" s="44">
        <v>0</v>
      </c>
      <c r="AM168" s="44">
        <v>0</v>
      </c>
      <c r="AN168" s="44">
        <v>0</v>
      </c>
      <c r="AO168" s="44">
        <v>0</v>
      </c>
      <c r="AP168" s="44">
        <v>0</v>
      </c>
      <c r="AQ168" s="44">
        <v>0</v>
      </c>
      <c r="AR168" s="44">
        <v>0</v>
      </c>
      <c r="AS168" s="279">
        <v>9999</v>
      </c>
      <c r="AT168" s="44">
        <v>0</v>
      </c>
      <c r="AU168" s="44">
        <v>0</v>
      </c>
      <c r="AV168" s="44">
        <v>0</v>
      </c>
      <c r="AW168" s="44">
        <v>0</v>
      </c>
      <c r="AX168" s="44">
        <v>0</v>
      </c>
      <c r="AY168" s="44">
        <v>0</v>
      </c>
      <c r="AZ168" s="279">
        <v>9999</v>
      </c>
      <c r="BA168" s="44">
        <v>0</v>
      </c>
      <c r="BB168" s="44">
        <v>0</v>
      </c>
      <c r="BC168" s="44">
        <v>0</v>
      </c>
      <c r="BD168" s="44">
        <v>0</v>
      </c>
      <c r="BE168" s="44">
        <v>0</v>
      </c>
      <c r="BF168" s="44">
        <v>0</v>
      </c>
      <c r="BG168" s="44">
        <v>9999</v>
      </c>
      <c r="BH168" s="279">
        <v>9999</v>
      </c>
      <c r="BI168" s="44">
        <v>9999</v>
      </c>
      <c r="BJ168" s="44">
        <v>9999</v>
      </c>
      <c r="BK168" s="44">
        <v>9999</v>
      </c>
      <c r="BL168" s="44">
        <v>9999</v>
      </c>
      <c r="BM168" s="44">
        <v>9999</v>
      </c>
      <c r="BN168" s="44">
        <v>0</v>
      </c>
      <c r="BO168" s="44">
        <v>-96.833861377240211</v>
      </c>
      <c r="BP168" s="44">
        <v>0</v>
      </c>
      <c r="BQ168" s="44">
        <v>0</v>
      </c>
      <c r="BR168" s="44">
        <v>0</v>
      </c>
      <c r="BS168" s="44">
        <v>0</v>
      </c>
      <c r="BT168" s="44">
        <v>0</v>
      </c>
      <c r="BU168" s="44">
        <v>0</v>
      </c>
      <c r="BV168" s="44">
        <v>0</v>
      </c>
      <c r="BW168" s="44">
        <v>0</v>
      </c>
      <c r="BX168" s="44">
        <v>0</v>
      </c>
      <c r="BY168" s="44"/>
      <c r="BZ168" s="44">
        <v>0</v>
      </c>
      <c r="CA168" s="44">
        <v>0</v>
      </c>
      <c r="CB168" s="44">
        <v>-96.833861377240211</v>
      </c>
      <c r="CC168" s="44">
        <v>0</v>
      </c>
      <c r="CD168" s="260">
        <v>0</v>
      </c>
      <c r="CE168" s="44">
        <v>9999</v>
      </c>
      <c r="CF168" s="44">
        <v>0</v>
      </c>
      <c r="CG168" s="44">
        <v>-1.6665436459688066</v>
      </c>
      <c r="CH168" s="44">
        <v>-1.6665436459688066</v>
      </c>
      <c r="CI168" s="44">
        <v>0</v>
      </c>
      <c r="CJ168" s="44">
        <v>-8.3327182298440355E-2</v>
      </c>
      <c r="CK168" s="44">
        <v>-8.3327182298440355E-2</v>
      </c>
      <c r="CL168" s="44"/>
      <c r="CM168" s="44">
        <v>-14.102933333333333</v>
      </c>
      <c r="CN168" s="44" t="s">
        <v>548</v>
      </c>
      <c r="CO168" s="44">
        <v>0</v>
      </c>
      <c r="CP168" s="44">
        <v>0</v>
      </c>
      <c r="CQ168" s="44">
        <v>-96.833861377240211</v>
      </c>
      <c r="CR168" s="44">
        <v>0</v>
      </c>
      <c r="CS168" s="44">
        <v>0</v>
      </c>
      <c r="CT168" s="44">
        <v>-96.833861377240211</v>
      </c>
      <c r="CU168" s="44">
        <v>0</v>
      </c>
      <c r="CV168" s="44">
        <v>9999</v>
      </c>
      <c r="CW168" s="260">
        <v>0</v>
      </c>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row>
    <row r="169" spans="1:131">
      <c r="A169" s="23" t="s">
        <v>827</v>
      </c>
      <c r="B169" s="23" t="s">
        <v>934</v>
      </c>
      <c r="C169" s="44">
        <v>15</v>
      </c>
      <c r="D169" s="44">
        <v>381.03535628754423</v>
      </c>
      <c r="E169" s="44">
        <v>-21.8368</v>
      </c>
      <c r="F169" s="44">
        <v>562.77379746838631</v>
      </c>
      <c r="G169" s="44">
        <v>0</v>
      </c>
      <c r="H169" s="44">
        <v>0</v>
      </c>
      <c r="I169" s="44" t="s">
        <v>751</v>
      </c>
      <c r="J169" s="44"/>
      <c r="K169" s="44"/>
      <c r="L169" s="44">
        <v>409.72268378074193</v>
      </c>
      <c r="M169" s="44">
        <v>5.3935061970255119E-2</v>
      </c>
      <c r="N169" s="44">
        <v>5.3545782879785994E-2</v>
      </c>
      <c r="O169" s="44">
        <v>-22.05516804108095</v>
      </c>
      <c r="P169" s="44">
        <v>0</v>
      </c>
      <c r="Q169" s="44">
        <v>0</v>
      </c>
      <c r="R169" s="44">
        <v>112.22461303019217</v>
      </c>
      <c r="S169" s="44">
        <v>259.33401144548799</v>
      </c>
      <c r="T169" s="44">
        <v>0</v>
      </c>
      <c r="U169" s="44">
        <v>376.56298009299712</v>
      </c>
      <c r="V169" s="44" t="s">
        <v>748</v>
      </c>
      <c r="W169" s="44" t="s">
        <v>748</v>
      </c>
      <c r="X169" s="44" t="s">
        <v>748</v>
      </c>
      <c r="Y169" s="44" t="s">
        <v>748</v>
      </c>
      <c r="Z169" s="44">
        <v>0</v>
      </c>
      <c r="AA169" s="44">
        <v>0</v>
      </c>
      <c r="AB169" s="44">
        <v>0</v>
      </c>
      <c r="AC169" s="44">
        <v>0</v>
      </c>
      <c r="AD169" s="44">
        <v>0</v>
      </c>
      <c r="AE169" s="44">
        <v>0</v>
      </c>
      <c r="AF169" s="44">
        <v>0</v>
      </c>
      <c r="AG169" s="44">
        <v>0</v>
      </c>
      <c r="AH169" s="44">
        <v>112.22461303019217</v>
      </c>
      <c r="AI169" s="44">
        <v>259.33401144548799</v>
      </c>
      <c r="AJ169" s="44">
        <v>0</v>
      </c>
      <c r="AK169" s="44">
        <v>376.56298009299712</v>
      </c>
      <c r="AL169" s="44">
        <v>748.1216045686773</v>
      </c>
      <c r="AM169" s="44">
        <v>216.23060730546405</v>
      </c>
      <c r="AN169" s="44">
        <v>19.057872433907391</v>
      </c>
      <c r="AO169" s="44">
        <v>0</v>
      </c>
      <c r="AP169" s="44">
        <v>0</v>
      </c>
      <c r="AQ169" s="44">
        <v>235.28847973937144</v>
      </c>
      <c r="AR169" s="44">
        <v>112.22461303019217</v>
      </c>
      <c r="AS169" s="279">
        <v>2.0965853513441921</v>
      </c>
      <c r="AT169" s="44">
        <v>216.23060730546405</v>
      </c>
      <c r="AU169" s="44">
        <v>22.558844575725335</v>
      </c>
      <c r="AV169" s="44">
        <v>0</v>
      </c>
      <c r="AW169" s="44">
        <v>0</v>
      </c>
      <c r="AX169" s="44">
        <v>238.78945188118939</v>
      </c>
      <c r="AY169" s="44">
        <v>259.33401144548799</v>
      </c>
      <c r="AZ169" s="260">
        <v>0.92077954044752408</v>
      </c>
      <c r="BA169" s="44">
        <v>216.23060730546405</v>
      </c>
      <c r="BB169" s="44">
        <v>41.616717009632723</v>
      </c>
      <c r="BC169" s="44">
        <v>0</v>
      </c>
      <c r="BD169" s="44">
        <v>0</v>
      </c>
      <c r="BE169" s="44">
        <v>257.84732431509678</v>
      </c>
      <c r="BF169" s="44">
        <v>371.55862447568018</v>
      </c>
      <c r="BG169" s="44">
        <v>59.253988170960483</v>
      </c>
      <c r="BH169" s="260">
        <v>0.69396134911134</v>
      </c>
      <c r="BI169" s="44">
        <v>20.154323359683904</v>
      </c>
      <c r="BJ169" s="44">
        <v>46.573575828950943</v>
      </c>
      <c r="BK169" s="44">
        <v>0</v>
      </c>
      <c r="BL169" s="44">
        <v>67.626627182387182</v>
      </c>
      <c r="BM169" s="44">
        <v>134.35452637102202</v>
      </c>
      <c r="BN169" s="44">
        <v>216.23060730546405</v>
      </c>
      <c r="BO169" s="44">
        <v>-149.9669732633902</v>
      </c>
      <c r="BP169" s="44">
        <v>41.616717009632723</v>
      </c>
      <c r="BQ169" s="44">
        <v>0</v>
      </c>
      <c r="BR169" s="44">
        <v>0</v>
      </c>
      <c r="BS169" s="44">
        <v>0</v>
      </c>
      <c r="BT169" s="44">
        <v>0</v>
      </c>
      <c r="BU169" s="44">
        <v>0</v>
      </c>
      <c r="BV169" s="44">
        <v>0</v>
      </c>
      <c r="BW169" s="44">
        <v>0</v>
      </c>
      <c r="BX169" s="44">
        <v>748.1216045686773</v>
      </c>
      <c r="BY169" s="44"/>
      <c r="BZ169" s="44">
        <v>0</v>
      </c>
      <c r="CA169" s="44">
        <v>0</v>
      </c>
      <c r="CB169" s="44">
        <v>107.88035105170658</v>
      </c>
      <c r="CC169" s="44">
        <v>748.1216045686773</v>
      </c>
      <c r="CD169" s="260">
        <v>0.28710678509855331</v>
      </c>
      <c r="CE169" s="44">
        <v>153.81305727328805</v>
      </c>
      <c r="CF169" s="44">
        <v>3.8923853334088045</v>
      </c>
      <c r="CG169" s="44">
        <v>-2.5804546608064722</v>
      </c>
      <c r="CH169" s="44">
        <v>1.3119306726023323</v>
      </c>
      <c r="CI169" s="44">
        <v>0.19461827479585236</v>
      </c>
      <c r="CJ169" s="44">
        <v>-0.12902273304032352</v>
      </c>
      <c r="CK169" s="44">
        <v>6.5595541755528841E-2</v>
      </c>
      <c r="CL169" s="44"/>
      <c r="CM169" s="44">
        <v>-21.8368</v>
      </c>
      <c r="CN169" s="44" t="s">
        <v>549</v>
      </c>
      <c r="CO169" s="44">
        <v>0</v>
      </c>
      <c r="CP169" s="44">
        <v>0</v>
      </c>
      <c r="CQ169" s="44">
        <v>-149.9669732633902</v>
      </c>
      <c r="CR169" s="44">
        <v>0</v>
      </c>
      <c r="CS169" s="44">
        <v>0</v>
      </c>
      <c r="CT169" s="44">
        <v>-149.9669732633902</v>
      </c>
      <c r="CU169" s="44">
        <v>0</v>
      </c>
      <c r="CV169" s="44">
        <v>9999</v>
      </c>
      <c r="CW169" s="260">
        <v>0</v>
      </c>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row>
    <row r="170" spans="1:131">
      <c r="A170" s="23" t="s">
        <v>822</v>
      </c>
      <c r="B170" s="23" t="s">
        <v>935</v>
      </c>
      <c r="C170" s="44">
        <v>15</v>
      </c>
      <c r="D170" s="44">
        <v>426.31289021593494</v>
      </c>
      <c r="E170" s="44">
        <v>-21.381866666666667</v>
      </c>
      <c r="F170" s="44">
        <v>562.77379746838631</v>
      </c>
      <c r="G170" s="44">
        <v>0</v>
      </c>
      <c r="H170" s="44">
        <v>0</v>
      </c>
      <c r="I170" s="44" t="s">
        <v>752</v>
      </c>
      <c r="J170" s="44"/>
      <c r="K170" s="44"/>
      <c r="L170" s="44">
        <v>458.32073375628107</v>
      </c>
      <c r="M170" s="44">
        <v>9.8267722680815781E-2</v>
      </c>
      <c r="N170" s="44">
        <v>9.7558470326034818E-2</v>
      </c>
      <c r="O170" s="44">
        <v>-21.595685494233727</v>
      </c>
      <c r="P170" s="44">
        <v>0</v>
      </c>
      <c r="Q170" s="44">
        <v>0</v>
      </c>
      <c r="R170" s="44">
        <v>112.22461303019217</v>
      </c>
      <c r="S170" s="44">
        <v>259.33401144548799</v>
      </c>
      <c r="T170" s="44">
        <v>0</v>
      </c>
      <c r="U170" s="44">
        <v>376.56298009299712</v>
      </c>
      <c r="V170" s="44" t="s">
        <v>748</v>
      </c>
      <c r="W170" s="44" t="s">
        <v>748</v>
      </c>
      <c r="X170" s="44" t="s">
        <v>748</v>
      </c>
      <c r="Y170" s="44" t="s">
        <v>748</v>
      </c>
      <c r="Z170" s="44">
        <v>0</v>
      </c>
      <c r="AA170" s="44">
        <v>0</v>
      </c>
      <c r="AB170" s="44">
        <v>0</v>
      </c>
      <c r="AC170" s="44">
        <v>0</v>
      </c>
      <c r="AD170" s="44">
        <v>0</v>
      </c>
      <c r="AE170" s="44">
        <v>0</v>
      </c>
      <c r="AF170" s="44">
        <v>0</v>
      </c>
      <c r="AG170" s="44">
        <v>0</v>
      </c>
      <c r="AH170" s="44">
        <v>112.22461303019217</v>
      </c>
      <c r="AI170" s="44">
        <v>259.33401144548799</v>
      </c>
      <c r="AJ170" s="44">
        <v>0</v>
      </c>
      <c r="AK170" s="44">
        <v>376.56298009299712</v>
      </c>
      <c r="AL170" s="44">
        <v>748.1216045686773</v>
      </c>
      <c r="AM170" s="44">
        <v>240.20823237978962</v>
      </c>
      <c r="AN170" s="44">
        <v>34.72275093063579</v>
      </c>
      <c r="AO170" s="44">
        <v>0</v>
      </c>
      <c r="AP170" s="44">
        <v>0</v>
      </c>
      <c r="AQ170" s="44">
        <v>274.9309833104254</v>
      </c>
      <c r="AR170" s="44">
        <v>112.22461303019217</v>
      </c>
      <c r="AS170" s="279">
        <v>2.4498278576060653</v>
      </c>
      <c r="AT170" s="44">
        <v>240.20823237978962</v>
      </c>
      <c r="AU170" s="44">
        <v>41.101394932846425</v>
      </c>
      <c r="AV170" s="44">
        <v>0</v>
      </c>
      <c r="AW170" s="44">
        <v>0</v>
      </c>
      <c r="AX170" s="44">
        <v>281.30962731263605</v>
      </c>
      <c r="AY170" s="44">
        <v>259.33401144548799</v>
      </c>
      <c r="AZ170" s="279">
        <v>1.0847386570880517</v>
      </c>
      <c r="BA170" s="44">
        <v>240.20823237978962</v>
      </c>
      <c r="BB170" s="44">
        <v>75.824145863482215</v>
      </c>
      <c r="BC170" s="44">
        <v>0</v>
      </c>
      <c r="BD170" s="44">
        <v>0</v>
      </c>
      <c r="BE170" s="44">
        <v>316.03237824327186</v>
      </c>
      <c r="BF170" s="44">
        <v>371.55862447568018</v>
      </c>
      <c r="BG170" s="44">
        <v>47.479110077488947</v>
      </c>
      <c r="BH170" s="260">
        <v>0.85055858598151668</v>
      </c>
      <c r="BI170" s="44">
        <v>18.017259199767594</v>
      </c>
      <c r="BJ170" s="44">
        <v>41.63514560100819</v>
      </c>
      <c r="BK170" s="44">
        <v>0</v>
      </c>
      <c r="BL170" s="44">
        <v>60.455836150196035</v>
      </c>
      <c r="BM170" s="44">
        <v>120.1082409509718</v>
      </c>
      <c r="BN170" s="44">
        <v>240.20823237978962</v>
      </c>
      <c r="BO170" s="44">
        <v>-140.18202121319069</v>
      </c>
      <c r="BP170" s="44">
        <v>75.824145863482215</v>
      </c>
      <c r="BQ170" s="44">
        <v>0</v>
      </c>
      <c r="BR170" s="44">
        <v>0</v>
      </c>
      <c r="BS170" s="44">
        <v>0</v>
      </c>
      <c r="BT170" s="44">
        <v>0</v>
      </c>
      <c r="BU170" s="44">
        <v>0</v>
      </c>
      <c r="BV170" s="44">
        <v>0</v>
      </c>
      <c r="BW170" s="44">
        <v>0</v>
      </c>
      <c r="BX170" s="44">
        <v>748.1216045686773</v>
      </c>
      <c r="BY170" s="44"/>
      <c r="BZ170" s="44">
        <v>0</v>
      </c>
      <c r="CA170" s="44">
        <v>0</v>
      </c>
      <c r="CB170" s="44">
        <v>175.85035703008111</v>
      </c>
      <c r="CC170" s="44">
        <v>748.1216045686773</v>
      </c>
      <c r="CD170" s="260">
        <v>0.35577067240393856</v>
      </c>
      <c r="CE170" s="44">
        <v>130.44066705976198</v>
      </c>
      <c r="CF170" s="44">
        <v>4.3540738369455765</v>
      </c>
      <c r="CG170" s="44">
        <v>-2.5266952028253438</v>
      </c>
      <c r="CH170" s="44">
        <v>1.8273786341202327</v>
      </c>
      <c r="CI170" s="44">
        <v>0.21770234853423345</v>
      </c>
      <c r="CJ170" s="44">
        <v>-0.12633476014126732</v>
      </c>
      <c r="CK170" s="44">
        <v>9.1367588392966131E-2</v>
      </c>
      <c r="CL170" s="44"/>
      <c r="CM170" s="44">
        <v>-21.381866666666667</v>
      </c>
      <c r="CN170" s="44" t="s">
        <v>550</v>
      </c>
      <c r="CO170" s="44">
        <v>0</v>
      </c>
      <c r="CP170" s="44">
        <v>0</v>
      </c>
      <c r="CQ170" s="44">
        <v>-140.18202121319069</v>
      </c>
      <c r="CR170" s="44">
        <v>0</v>
      </c>
      <c r="CS170" s="44">
        <v>0</v>
      </c>
      <c r="CT170" s="44">
        <v>-140.18202121319069</v>
      </c>
      <c r="CU170" s="44">
        <v>0</v>
      </c>
      <c r="CV170" s="44">
        <v>9999</v>
      </c>
      <c r="CW170" s="260">
        <v>0</v>
      </c>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row>
    <row r="171" spans="1:131">
      <c r="A171" s="23" t="s">
        <v>826</v>
      </c>
      <c r="B171" s="23" t="s">
        <v>936</v>
      </c>
      <c r="C171" s="44">
        <v>15</v>
      </c>
      <c r="D171" s="44">
        <v>210.42963381990964</v>
      </c>
      <c r="E171" s="44">
        <v>-17.7424</v>
      </c>
      <c r="F171" s="44">
        <v>368.550861496327</v>
      </c>
      <c r="G171" s="44">
        <v>0</v>
      </c>
      <c r="H171" s="44">
        <v>0</v>
      </c>
      <c r="I171" s="44" t="s">
        <v>753</v>
      </c>
      <c r="J171" s="44"/>
      <c r="K171" s="44"/>
      <c r="L171" s="44">
        <v>226.18425274339933</v>
      </c>
      <c r="M171" s="44">
        <v>3.9565929573242641E-2</v>
      </c>
      <c r="N171" s="44">
        <v>3.9280360436669999E-2</v>
      </c>
      <c r="O171" s="44">
        <v>-17.919823924898889</v>
      </c>
      <c r="P171" s="44">
        <v>0</v>
      </c>
      <c r="Q171" s="44">
        <v>0</v>
      </c>
      <c r="R171" s="44">
        <v>73.493965069851484</v>
      </c>
      <c r="S171" s="44">
        <v>169.83337490744134</v>
      </c>
      <c r="T171" s="44">
        <v>0</v>
      </c>
      <c r="U171" s="44">
        <v>246.60460622936949</v>
      </c>
      <c r="V171" s="44" t="s">
        <v>748</v>
      </c>
      <c r="W171" s="44" t="s">
        <v>748</v>
      </c>
      <c r="X171" s="44" t="s">
        <v>748</v>
      </c>
      <c r="Y171" s="44" t="s">
        <v>748</v>
      </c>
      <c r="Z171" s="44">
        <v>0</v>
      </c>
      <c r="AA171" s="44">
        <v>0</v>
      </c>
      <c r="AB171" s="44">
        <v>0</v>
      </c>
      <c r="AC171" s="44">
        <v>0</v>
      </c>
      <c r="AD171" s="44">
        <v>0</v>
      </c>
      <c r="AE171" s="44">
        <v>0</v>
      </c>
      <c r="AF171" s="44">
        <v>0</v>
      </c>
      <c r="AG171" s="44">
        <v>0</v>
      </c>
      <c r="AH171" s="44">
        <v>73.493965069851484</v>
      </c>
      <c r="AI171" s="44">
        <v>169.83337490744134</v>
      </c>
      <c r="AJ171" s="44">
        <v>0</v>
      </c>
      <c r="AK171" s="44">
        <v>246.60460622936949</v>
      </c>
      <c r="AL171" s="44">
        <v>489.9319462066623</v>
      </c>
      <c r="AM171" s="44">
        <v>118.098062565261</v>
      </c>
      <c r="AN171" s="44">
        <v>13.980561271101763</v>
      </c>
      <c r="AO171" s="44">
        <v>0</v>
      </c>
      <c r="AP171" s="44">
        <v>0</v>
      </c>
      <c r="AQ171" s="44">
        <v>132.07862383636277</v>
      </c>
      <c r="AR171" s="44">
        <v>73.493965069851484</v>
      </c>
      <c r="AS171" s="279">
        <v>1.7971356384273209</v>
      </c>
      <c r="AT171" s="44">
        <v>118.098062565261</v>
      </c>
      <c r="AU171" s="44">
        <v>16.548820435751384</v>
      </c>
      <c r="AV171" s="44">
        <v>0</v>
      </c>
      <c r="AW171" s="44">
        <v>0</v>
      </c>
      <c r="AX171" s="44">
        <v>134.64688300101238</v>
      </c>
      <c r="AY171" s="44">
        <v>169.83337490744134</v>
      </c>
      <c r="AZ171" s="260">
        <v>0.7928175664788768</v>
      </c>
      <c r="BA171" s="44">
        <v>118.098062565261</v>
      </c>
      <c r="BB171" s="44">
        <v>30.529381706853147</v>
      </c>
      <c r="BC171" s="44">
        <v>0</v>
      </c>
      <c r="BD171" s="44">
        <v>0</v>
      </c>
      <c r="BE171" s="44">
        <v>148.62744427211413</v>
      </c>
      <c r="BF171" s="44">
        <v>243.32733997729281</v>
      </c>
      <c r="BG171" s="44">
        <v>69.226951239886503</v>
      </c>
      <c r="BH171" s="260">
        <v>0.61081276064573742</v>
      </c>
      <c r="BI171" s="44">
        <v>23.908890750965845</v>
      </c>
      <c r="BJ171" s="44">
        <v>55.249810003726942</v>
      </c>
      <c r="BK171" s="44">
        <v>0</v>
      </c>
      <c r="BL171" s="44">
        <v>80.224853611029431</v>
      </c>
      <c r="BM171" s="44">
        <v>159.3835543657222</v>
      </c>
      <c r="BN171" s="44">
        <v>118.098062565261</v>
      </c>
      <c r="BO171" s="44">
        <v>-123.20528457384347</v>
      </c>
      <c r="BP171" s="44">
        <v>30.529381706853147</v>
      </c>
      <c r="BQ171" s="44">
        <v>0</v>
      </c>
      <c r="BR171" s="44">
        <v>0</v>
      </c>
      <c r="BS171" s="44">
        <v>0</v>
      </c>
      <c r="BT171" s="44">
        <v>0</v>
      </c>
      <c r="BU171" s="44">
        <v>0</v>
      </c>
      <c r="BV171" s="44">
        <v>0</v>
      </c>
      <c r="BW171" s="44">
        <v>0</v>
      </c>
      <c r="BX171" s="44">
        <v>489.9319462066623</v>
      </c>
      <c r="BY171" s="44"/>
      <c r="BZ171" s="44">
        <v>0</v>
      </c>
      <c r="CA171" s="44">
        <v>0</v>
      </c>
      <c r="CB171" s="44">
        <v>25.42215969827069</v>
      </c>
      <c r="CC171" s="44">
        <v>489.9319462066623</v>
      </c>
      <c r="CD171" s="260">
        <v>0.2424048594845819</v>
      </c>
      <c r="CE171" s="44">
        <v>189.53266980381338</v>
      </c>
      <c r="CF171" s="44">
        <v>2.1487610446127716</v>
      </c>
      <c r="CG171" s="44">
        <v>-2.0966193992131688</v>
      </c>
      <c r="CH171" s="44">
        <v>5.2141645399602865E-2</v>
      </c>
      <c r="CI171" s="44">
        <v>0.10743752005311467</v>
      </c>
      <c r="CJ171" s="44">
        <v>-0.10483096996065844</v>
      </c>
      <c r="CK171" s="44">
        <v>2.6065500924562363E-3</v>
      </c>
      <c r="CL171" s="44"/>
      <c r="CM171" s="44">
        <v>-17.7424</v>
      </c>
      <c r="CN171" s="44" t="s">
        <v>551</v>
      </c>
      <c r="CO171" s="44">
        <v>0</v>
      </c>
      <c r="CP171" s="44">
        <v>0</v>
      </c>
      <c r="CQ171" s="44">
        <v>-123.20528457384347</v>
      </c>
      <c r="CR171" s="44">
        <v>0</v>
      </c>
      <c r="CS171" s="44">
        <v>0</v>
      </c>
      <c r="CT171" s="44">
        <v>-123.20528457384347</v>
      </c>
      <c r="CU171" s="44">
        <v>0</v>
      </c>
      <c r="CV171" s="44">
        <v>9999</v>
      </c>
      <c r="CW171" s="260">
        <v>0</v>
      </c>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row>
    <row r="172" spans="1:131">
      <c r="A172" s="23" t="s">
        <v>866</v>
      </c>
      <c r="B172" s="23" t="s">
        <v>937</v>
      </c>
      <c r="C172" s="44">
        <v>15</v>
      </c>
      <c r="D172" s="44">
        <v>0</v>
      </c>
      <c r="E172" s="44">
        <v>-10.008533333333332</v>
      </c>
      <c r="F172" s="44">
        <v>0</v>
      </c>
      <c r="G172" s="44">
        <v>0</v>
      </c>
      <c r="H172" s="44">
        <v>0</v>
      </c>
      <c r="I172" s="44" t="s">
        <v>754</v>
      </c>
      <c r="J172" s="44"/>
      <c r="K172" s="44"/>
      <c r="L172" s="44">
        <v>0</v>
      </c>
      <c r="M172" s="44">
        <v>0</v>
      </c>
      <c r="N172" s="44">
        <v>0</v>
      </c>
      <c r="O172" s="44">
        <v>-10.108618647837897</v>
      </c>
      <c r="P172" s="44">
        <v>0</v>
      </c>
      <c r="Q172" s="44">
        <v>0</v>
      </c>
      <c r="R172" s="44">
        <v>0</v>
      </c>
      <c r="S172" s="44">
        <v>0</v>
      </c>
      <c r="T172" s="44">
        <v>0</v>
      </c>
      <c r="U172" s="44">
        <v>0</v>
      </c>
      <c r="V172" s="44" t="s">
        <v>748</v>
      </c>
      <c r="W172" s="44" t="s">
        <v>748</v>
      </c>
      <c r="X172" s="44" t="s">
        <v>748</v>
      </c>
      <c r="Y172" s="44" t="s">
        <v>748</v>
      </c>
      <c r="Z172" s="44">
        <v>0</v>
      </c>
      <c r="AA172" s="44">
        <v>0</v>
      </c>
      <c r="AB172" s="44">
        <v>0</v>
      </c>
      <c r="AC172" s="44">
        <v>0</v>
      </c>
      <c r="AD172" s="44">
        <v>0</v>
      </c>
      <c r="AE172" s="44">
        <v>0</v>
      </c>
      <c r="AF172" s="44">
        <v>0</v>
      </c>
      <c r="AG172" s="44">
        <v>0</v>
      </c>
      <c r="AH172" s="44">
        <v>0</v>
      </c>
      <c r="AI172" s="44">
        <v>0</v>
      </c>
      <c r="AJ172" s="44">
        <v>0</v>
      </c>
      <c r="AK172" s="44">
        <v>0</v>
      </c>
      <c r="AL172" s="44">
        <v>0</v>
      </c>
      <c r="AM172" s="44">
        <v>0</v>
      </c>
      <c r="AN172" s="44">
        <v>0</v>
      </c>
      <c r="AO172" s="44">
        <v>0</v>
      </c>
      <c r="AP172" s="44">
        <v>0</v>
      </c>
      <c r="AQ172" s="44">
        <v>0</v>
      </c>
      <c r="AR172" s="44">
        <v>0</v>
      </c>
      <c r="AS172" s="279">
        <v>9999</v>
      </c>
      <c r="AT172" s="44">
        <v>0</v>
      </c>
      <c r="AU172" s="44">
        <v>0</v>
      </c>
      <c r="AV172" s="44">
        <v>0</v>
      </c>
      <c r="AW172" s="44">
        <v>0</v>
      </c>
      <c r="AX172" s="44">
        <v>0</v>
      </c>
      <c r="AY172" s="44">
        <v>0</v>
      </c>
      <c r="AZ172" s="279">
        <v>9999</v>
      </c>
      <c r="BA172" s="44">
        <v>0</v>
      </c>
      <c r="BB172" s="44">
        <v>0</v>
      </c>
      <c r="BC172" s="44">
        <v>0</v>
      </c>
      <c r="BD172" s="44">
        <v>0</v>
      </c>
      <c r="BE172" s="44">
        <v>0</v>
      </c>
      <c r="BF172" s="44">
        <v>0</v>
      </c>
      <c r="BG172" s="44">
        <v>9999</v>
      </c>
      <c r="BH172" s="279">
        <v>9999</v>
      </c>
      <c r="BI172" s="44">
        <v>9999</v>
      </c>
      <c r="BJ172" s="44">
        <v>9999</v>
      </c>
      <c r="BK172" s="44">
        <v>9999</v>
      </c>
      <c r="BL172" s="44">
        <v>9999</v>
      </c>
      <c r="BM172" s="44">
        <v>9999</v>
      </c>
      <c r="BN172" s="44">
        <v>0</v>
      </c>
      <c r="BO172" s="44">
        <v>-68.866847074153767</v>
      </c>
      <c r="BP172" s="44">
        <v>0</v>
      </c>
      <c r="BQ172" s="44">
        <v>0</v>
      </c>
      <c r="BR172" s="44">
        <v>0</v>
      </c>
      <c r="BS172" s="44">
        <v>0</v>
      </c>
      <c r="BT172" s="44">
        <v>0</v>
      </c>
      <c r="BU172" s="44">
        <v>0</v>
      </c>
      <c r="BV172" s="44">
        <v>0</v>
      </c>
      <c r="BW172" s="44">
        <v>0</v>
      </c>
      <c r="BX172" s="44">
        <v>0</v>
      </c>
      <c r="BY172" s="44"/>
      <c r="BZ172" s="44">
        <v>0</v>
      </c>
      <c r="CA172" s="44">
        <v>0</v>
      </c>
      <c r="CB172" s="44">
        <v>-68.866847074153767</v>
      </c>
      <c r="CC172" s="44">
        <v>0</v>
      </c>
      <c r="CD172" s="260">
        <v>0</v>
      </c>
      <c r="CE172" s="44">
        <v>9999</v>
      </c>
      <c r="CF172" s="44">
        <v>0</v>
      </c>
      <c r="CG172" s="44">
        <v>-1.1827083817970334</v>
      </c>
      <c r="CH172" s="44">
        <v>-1.1827083817970334</v>
      </c>
      <c r="CI172" s="44">
        <v>0</v>
      </c>
      <c r="CJ172" s="44">
        <v>-5.9135419089851697E-2</v>
      </c>
      <c r="CK172" s="44">
        <v>-5.9135419089851697E-2</v>
      </c>
      <c r="CL172" s="44"/>
      <c r="CM172" s="44">
        <v>-10.008533333333332</v>
      </c>
      <c r="CN172" s="44" t="s">
        <v>552</v>
      </c>
      <c r="CO172" s="44">
        <v>0</v>
      </c>
      <c r="CP172" s="44">
        <v>0</v>
      </c>
      <c r="CQ172" s="44">
        <v>-68.866847074153767</v>
      </c>
      <c r="CR172" s="44">
        <v>0</v>
      </c>
      <c r="CS172" s="44">
        <v>0</v>
      </c>
      <c r="CT172" s="44">
        <v>-68.866847074153767</v>
      </c>
      <c r="CU172" s="44">
        <v>0</v>
      </c>
      <c r="CV172" s="44">
        <v>9999</v>
      </c>
      <c r="CW172" s="260">
        <v>0</v>
      </c>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row>
    <row r="173" spans="1:131">
      <c r="A173" s="23" t="s">
        <v>867</v>
      </c>
      <c r="B173" s="23" t="s">
        <v>938</v>
      </c>
      <c r="C173" s="44">
        <v>15</v>
      </c>
      <c r="D173" s="44">
        <v>0</v>
      </c>
      <c r="E173" s="44">
        <v>-17.7424</v>
      </c>
      <c r="F173" s="44">
        <v>0</v>
      </c>
      <c r="G173" s="44">
        <v>0</v>
      </c>
      <c r="H173" s="44">
        <v>0</v>
      </c>
      <c r="I173" s="44" t="s">
        <v>754</v>
      </c>
      <c r="J173" s="44"/>
      <c r="K173" s="44"/>
      <c r="L173" s="44">
        <v>0</v>
      </c>
      <c r="M173" s="44">
        <v>0</v>
      </c>
      <c r="N173" s="44">
        <v>0</v>
      </c>
      <c r="O173" s="44">
        <v>-17.919823966621728</v>
      </c>
      <c r="P173" s="44">
        <v>0</v>
      </c>
      <c r="Q173" s="44">
        <v>0</v>
      </c>
      <c r="R173" s="44">
        <v>0</v>
      </c>
      <c r="S173" s="44">
        <v>0</v>
      </c>
      <c r="T173" s="44">
        <v>0</v>
      </c>
      <c r="U173" s="44">
        <v>0</v>
      </c>
      <c r="V173" s="44" t="s">
        <v>748</v>
      </c>
      <c r="W173" s="44" t="s">
        <v>748</v>
      </c>
      <c r="X173" s="44" t="s">
        <v>748</v>
      </c>
      <c r="Y173" s="44" t="s">
        <v>748</v>
      </c>
      <c r="Z173" s="44">
        <v>0</v>
      </c>
      <c r="AA173" s="44">
        <v>0</v>
      </c>
      <c r="AB173" s="44">
        <v>0</v>
      </c>
      <c r="AC173" s="44">
        <v>0</v>
      </c>
      <c r="AD173" s="44">
        <v>0</v>
      </c>
      <c r="AE173" s="44">
        <v>0</v>
      </c>
      <c r="AF173" s="44">
        <v>0</v>
      </c>
      <c r="AG173" s="44">
        <v>0</v>
      </c>
      <c r="AH173" s="44">
        <v>0</v>
      </c>
      <c r="AI173" s="44">
        <v>0</v>
      </c>
      <c r="AJ173" s="44">
        <v>0</v>
      </c>
      <c r="AK173" s="44">
        <v>0</v>
      </c>
      <c r="AL173" s="44">
        <v>0</v>
      </c>
      <c r="AM173" s="44">
        <v>0</v>
      </c>
      <c r="AN173" s="44">
        <v>0</v>
      </c>
      <c r="AO173" s="44">
        <v>0</v>
      </c>
      <c r="AP173" s="44">
        <v>0</v>
      </c>
      <c r="AQ173" s="44">
        <v>0</v>
      </c>
      <c r="AR173" s="44">
        <v>0</v>
      </c>
      <c r="AS173" s="279">
        <v>9999</v>
      </c>
      <c r="AT173" s="44">
        <v>0</v>
      </c>
      <c r="AU173" s="44">
        <v>0</v>
      </c>
      <c r="AV173" s="44">
        <v>0</v>
      </c>
      <c r="AW173" s="44">
        <v>0</v>
      </c>
      <c r="AX173" s="44">
        <v>0</v>
      </c>
      <c r="AY173" s="44">
        <v>0</v>
      </c>
      <c r="AZ173" s="279">
        <v>9999</v>
      </c>
      <c r="BA173" s="44">
        <v>0</v>
      </c>
      <c r="BB173" s="44">
        <v>0</v>
      </c>
      <c r="BC173" s="44">
        <v>0</v>
      </c>
      <c r="BD173" s="44">
        <v>0</v>
      </c>
      <c r="BE173" s="44">
        <v>0</v>
      </c>
      <c r="BF173" s="44">
        <v>0</v>
      </c>
      <c r="BG173" s="44">
        <v>9999</v>
      </c>
      <c r="BH173" s="279">
        <v>9999</v>
      </c>
      <c r="BI173" s="44">
        <v>9999</v>
      </c>
      <c r="BJ173" s="44">
        <v>9999</v>
      </c>
      <c r="BK173" s="44">
        <v>9999</v>
      </c>
      <c r="BL173" s="44">
        <v>9999</v>
      </c>
      <c r="BM173" s="44">
        <v>9999</v>
      </c>
      <c r="BN173" s="44">
        <v>0</v>
      </c>
      <c r="BO173" s="44">
        <v>-122.08213799509083</v>
      </c>
      <c r="BP173" s="44">
        <v>0</v>
      </c>
      <c r="BQ173" s="44">
        <v>0</v>
      </c>
      <c r="BR173" s="44">
        <v>0</v>
      </c>
      <c r="BS173" s="44">
        <v>0</v>
      </c>
      <c r="BT173" s="44">
        <v>0</v>
      </c>
      <c r="BU173" s="44">
        <v>0</v>
      </c>
      <c r="BV173" s="44">
        <v>0</v>
      </c>
      <c r="BW173" s="44">
        <v>0</v>
      </c>
      <c r="BX173" s="44">
        <v>0</v>
      </c>
      <c r="BY173" s="44"/>
      <c r="BZ173" s="44">
        <v>0</v>
      </c>
      <c r="CA173" s="44">
        <v>0</v>
      </c>
      <c r="CB173" s="44">
        <v>-122.08213799509083</v>
      </c>
      <c r="CC173" s="44">
        <v>0</v>
      </c>
      <c r="CD173" s="260">
        <v>0</v>
      </c>
      <c r="CE173" s="44">
        <v>9999</v>
      </c>
      <c r="CF173" s="44">
        <v>0</v>
      </c>
      <c r="CG173" s="44">
        <v>-2.0966194040947452</v>
      </c>
      <c r="CH173" s="44">
        <v>-2.0966194040947452</v>
      </c>
      <c r="CI173" s="44">
        <v>0</v>
      </c>
      <c r="CJ173" s="44">
        <v>-0.10483097020473707</v>
      </c>
      <c r="CK173" s="44">
        <v>-0.10483097020473707</v>
      </c>
      <c r="CL173" s="44"/>
      <c r="CM173" s="44">
        <v>-17.7424</v>
      </c>
      <c r="CN173" s="44" t="s">
        <v>552</v>
      </c>
      <c r="CO173" s="44">
        <v>0</v>
      </c>
      <c r="CP173" s="44">
        <v>0</v>
      </c>
      <c r="CQ173" s="44">
        <v>-122.08213799509083</v>
      </c>
      <c r="CR173" s="44">
        <v>0</v>
      </c>
      <c r="CS173" s="44">
        <v>0</v>
      </c>
      <c r="CT173" s="44">
        <v>-122.08213799509083</v>
      </c>
      <c r="CU173" s="44">
        <v>0</v>
      </c>
      <c r="CV173" s="44">
        <v>9999</v>
      </c>
      <c r="CW173" s="260">
        <v>0</v>
      </c>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row>
    <row r="174" spans="1:131">
      <c r="A174" s="23" t="s">
        <v>868</v>
      </c>
      <c r="B174" s="23" t="s">
        <v>939</v>
      </c>
      <c r="C174" s="44">
        <v>15</v>
      </c>
      <c r="D174" s="44">
        <v>0</v>
      </c>
      <c r="E174" s="44">
        <v>-26.841066666666666</v>
      </c>
      <c r="F174" s="44">
        <v>0</v>
      </c>
      <c r="G174" s="44">
        <v>0</v>
      </c>
      <c r="H174" s="44">
        <v>0</v>
      </c>
      <c r="I174" s="44" t="s">
        <v>755</v>
      </c>
      <c r="J174" s="44"/>
      <c r="K174" s="44"/>
      <c r="L174" s="44">
        <v>0</v>
      </c>
      <c r="M174" s="44">
        <v>0</v>
      </c>
      <c r="N174" s="44">
        <v>0</v>
      </c>
      <c r="O174" s="44">
        <v>-27.109477156599652</v>
      </c>
      <c r="P174" s="44">
        <v>0</v>
      </c>
      <c r="Q174" s="44">
        <v>0</v>
      </c>
      <c r="R174" s="44">
        <v>0</v>
      </c>
      <c r="S174" s="44">
        <v>0</v>
      </c>
      <c r="T174" s="44">
        <v>0</v>
      </c>
      <c r="U174" s="44">
        <v>0</v>
      </c>
      <c r="V174" s="44" t="s">
        <v>748</v>
      </c>
      <c r="W174" s="44" t="s">
        <v>748</v>
      </c>
      <c r="X174" s="44" t="s">
        <v>748</v>
      </c>
      <c r="Y174" s="44" t="s">
        <v>748</v>
      </c>
      <c r="Z174" s="44">
        <v>0</v>
      </c>
      <c r="AA174" s="44">
        <v>0</v>
      </c>
      <c r="AB174" s="44">
        <v>0</v>
      </c>
      <c r="AC174" s="44">
        <v>0</v>
      </c>
      <c r="AD174" s="44">
        <v>0</v>
      </c>
      <c r="AE174" s="44">
        <v>0</v>
      </c>
      <c r="AF174" s="44">
        <v>0</v>
      </c>
      <c r="AG174" s="44">
        <v>0</v>
      </c>
      <c r="AH174" s="44">
        <v>0</v>
      </c>
      <c r="AI174" s="44">
        <v>0</v>
      </c>
      <c r="AJ174" s="44">
        <v>0</v>
      </c>
      <c r="AK174" s="44">
        <v>0</v>
      </c>
      <c r="AL174" s="44">
        <v>0</v>
      </c>
      <c r="AM174" s="44">
        <v>0</v>
      </c>
      <c r="AN174" s="44">
        <v>0</v>
      </c>
      <c r="AO174" s="44">
        <v>0</v>
      </c>
      <c r="AP174" s="44">
        <v>0</v>
      </c>
      <c r="AQ174" s="44">
        <v>0</v>
      </c>
      <c r="AR174" s="44">
        <v>0</v>
      </c>
      <c r="AS174" s="279">
        <v>9999</v>
      </c>
      <c r="AT174" s="44">
        <v>0</v>
      </c>
      <c r="AU174" s="44">
        <v>0</v>
      </c>
      <c r="AV174" s="44">
        <v>0</v>
      </c>
      <c r="AW174" s="44">
        <v>0</v>
      </c>
      <c r="AX174" s="44">
        <v>0</v>
      </c>
      <c r="AY174" s="44">
        <v>0</v>
      </c>
      <c r="AZ174" s="279">
        <v>9999</v>
      </c>
      <c r="BA174" s="44">
        <v>0</v>
      </c>
      <c r="BB174" s="44">
        <v>0</v>
      </c>
      <c r="BC174" s="44">
        <v>0</v>
      </c>
      <c r="BD174" s="44">
        <v>0</v>
      </c>
      <c r="BE174" s="44">
        <v>0</v>
      </c>
      <c r="BF174" s="44">
        <v>0</v>
      </c>
      <c r="BG174" s="44">
        <v>9999</v>
      </c>
      <c r="BH174" s="279">
        <v>9999</v>
      </c>
      <c r="BI174" s="44">
        <v>9999</v>
      </c>
      <c r="BJ174" s="44">
        <v>9999</v>
      </c>
      <c r="BK174" s="44">
        <v>9999</v>
      </c>
      <c r="BL174" s="44">
        <v>9999</v>
      </c>
      <c r="BM174" s="44">
        <v>9999</v>
      </c>
      <c r="BN174" s="44">
        <v>0</v>
      </c>
      <c r="BO174" s="44">
        <v>-184.43100647929165</v>
      </c>
      <c r="BP174" s="44">
        <v>0</v>
      </c>
      <c r="BQ174" s="44">
        <v>0</v>
      </c>
      <c r="BR174" s="44">
        <v>0</v>
      </c>
      <c r="BS174" s="44">
        <v>0</v>
      </c>
      <c r="BT174" s="44">
        <v>0</v>
      </c>
      <c r="BU174" s="44">
        <v>0</v>
      </c>
      <c r="BV174" s="44">
        <v>0</v>
      </c>
      <c r="BW174" s="44">
        <v>0</v>
      </c>
      <c r="BX174" s="44">
        <v>0</v>
      </c>
      <c r="BY174" s="44"/>
      <c r="BZ174" s="44">
        <v>0</v>
      </c>
      <c r="CA174" s="44">
        <v>0</v>
      </c>
      <c r="CB174" s="44">
        <v>-184.43100647929165</v>
      </c>
      <c r="CC174" s="44">
        <v>0</v>
      </c>
      <c r="CD174" s="260">
        <v>0</v>
      </c>
      <c r="CE174" s="44">
        <v>9999</v>
      </c>
      <c r="CF174" s="44">
        <v>0</v>
      </c>
      <c r="CG174" s="44">
        <v>-3.1718088273221654</v>
      </c>
      <c r="CH174" s="44">
        <v>-3.1718088273221654</v>
      </c>
      <c r="CI174" s="44">
        <v>0</v>
      </c>
      <c r="CJ174" s="44">
        <v>-0.15859044136610798</v>
      </c>
      <c r="CK174" s="44">
        <v>-0.15859044136610798</v>
      </c>
      <c r="CL174" s="44"/>
      <c r="CM174" s="44">
        <v>-26.841066666666666</v>
      </c>
      <c r="CN174" s="44" t="s">
        <v>553</v>
      </c>
      <c r="CO174" s="44">
        <v>0</v>
      </c>
      <c r="CP174" s="44">
        <v>0</v>
      </c>
      <c r="CQ174" s="44">
        <v>-184.43100647929165</v>
      </c>
      <c r="CR174" s="44">
        <v>0</v>
      </c>
      <c r="CS174" s="44">
        <v>0</v>
      </c>
      <c r="CT174" s="44">
        <v>-184.43100647929165</v>
      </c>
      <c r="CU174" s="44">
        <v>0</v>
      </c>
      <c r="CV174" s="44">
        <v>9999</v>
      </c>
      <c r="CW174" s="260">
        <v>0</v>
      </c>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row>
    <row r="175" spans="1:131">
      <c r="A175" s="23" t="s">
        <v>869</v>
      </c>
      <c r="B175" s="23" t="s">
        <v>940</v>
      </c>
      <c r="C175" s="44">
        <v>15</v>
      </c>
      <c r="D175" s="44">
        <v>0</v>
      </c>
      <c r="E175" s="44">
        <v>-18.197333333333333</v>
      </c>
      <c r="F175" s="44">
        <v>0</v>
      </c>
      <c r="G175" s="44">
        <v>0</v>
      </c>
      <c r="H175" s="44">
        <v>0</v>
      </c>
      <c r="I175" s="44" t="s">
        <v>756</v>
      </c>
      <c r="J175" s="44"/>
      <c r="K175" s="44"/>
      <c r="L175" s="44">
        <v>0</v>
      </c>
      <c r="M175" s="44">
        <v>0</v>
      </c>
      <c r="N175" s="44">
        <v>0</v>
      </c>
      <c r="O175" s="44">
        <v>-18.379306427027785</v>
      </c>
      <c r="P175" s="44">
        <v>0</v>
      </c>
      <c r="Q175" s="44">
        <v>0</v>
      </c>
      <c r="R175" s="44">
        <v>0</v>
      </c>
      <c r="S175" s="44">
        <v>0</v>
      </c>
      <c r="T175" s="44">
        <v>0</v>
      </c>
      <c r="U175" s="44">
        <v>0</v>
      </c>
      <c r="V175" s="44" t="s">
        <v>748</v>
      </c>
      <c r="W175" s="44" t="s">
        <v>748</v>
      </c>
      <c r="X175" s="44" t="s">
        <v>748</v>
      </c>
      <c r="Y175" s="44" t="s">
        <v>748</v>
      </c>
      <c r="Z175" s="44">
        <v>0</v>
      </c>
      <c r="AA175" s="44">
        <v>0</v>
      </c>
      <c r="AB175" s="44">
        <v>0</v>
      </c>
      <c r="AC175" s="44">
        <v>0</v>
      </c>
      <c r="AD175" s="44">
        <v>0</v>
      </c>
      <c r="AE175" s="44">
        <v>0</v>
      </c>
      <c r="AF175" s="44">
        <v>0</v>
      </c>
      <c r="AG175" s="44">
        <v>0</v>
      </c>
      <c r="AH175" s="44">
        <v>0</v>
      </c>
      <c r="AI175" s="44">
        <v>0</v>
      </c>
      <c r="AJ175" s="44">
        <v>0</v>
      </c>
      <c r="AK175" s="44">
        <v>0</v>
      </c>
      <c r="AL175" s="44">
        <v>0</v>
      </c>
      <c r="AM175" s="44">
        <v>0</v>
      </c>
      <c r="AN175" s="44">
        <v>0</v>
      </c>
      <c r="AO175" s="44">
        <v>0</v>
      </c>
      <c r="AP175" s="44">
        <v>0</v>
      </c>
      <c r="AQ175" s="44">
        <v>0</v>
      </c>
      <c r="AR175" s="44">
        <v>0</v>
      </c>
      <c r="AS175" s="279">
        <v>9999</v>
      </c>
      <c r="AT175" s="44">
        <v>0</v>
      </c>
      <c r="AU175" s="44">
        <v>0</v>
      </c>
      <c r="AV175" s="44">
        <v>0</v>
      </c>
      <c r="AW175" s="44">
        <v>0</v>
      </c>
      <c r="AX175" s="44">
        <v>0</v>
      </c>
      <c r="AY175" s="44">
        <v>0</v>
      </c>
      <c r="AZ175" s="279">
        <v>9999</v>
      </c>
      <c r="BA175" s="44">
        <v>0</v>
      </c>
      <c r="BB175" s="44">
        <v>0</v>
      </c>
      <c r="BC175" s="44">
        <v>0</v>
      </c>
      <c r="BD175" s="44">
        <v>0</v>
      </c>
      <c r="BE175" s="44">
        <v>0</v>
      </c>
      <c r="BF175" s="44">
        <v>0</v>
      </c>
      <c r="BG175" s="44">
        <v>9999</v>
      </c>
      <c r="BH175" s="279">
        <v>9999</v>
      </c>
      <c r="BI175" s="44">
        <v>9999</v>
      </c>
      <c r="BJ175" s="44">
        <v>9999</v>
      </c>
      <c r="BK175" s="44">
        <v>9999</v>
      </c>
      <c r="BL175" s="44">
        <v>9999</v>
      </c>
      <c r="BM175" s="44">
        <v>9999</v>
      </c>
      <c r="BN175" s="44">
        <v>0</v>
      </c>
      <c r="BO175" s="44">
        <v>-123.28663419234347</v>
      </c>
      <c r="BP175" s="44">
        <v>0</v>
      </c>
      <c r="BQ175" s="44">
        <v>0</v>
      </c>
      <c r="BR175" s="44">
        <v>0</v>
      </c>
      <c r="BS175" s="44">
        <v>0</v>
      </c>
      <c r="BT175" s="44">
        <v>0</v>
      </c>
      <c r="BU175" s="44">
        <v>0</v>
      </c>
      <c r="BV175" s="44">
        <v>0</v>
      </c>
      <c r="BW175" s="44">
        <v>0</v>
      </c>
      <c r="BX175" s="44">
        <v>0</v>
      </c>
      <c r="BY175" s="44"/>
      <c r="BZ175" s="44">
        <v>0</v>
      </c>
      <c r="CA175" s="44">
        <v>0</v>
      </c>
      <c r="CB175" s="44">
        <v>-123.28663419234347</v>
      </c>
      <c r="CC175" s="44">
        <v>0</v>
      </c>
      <c r="CD175" s="260">
        <v>0</v>
      </c>
      <c r="CE175" s="44">
        <v>9999</v>
      </c>
      <c r="CF175" s="44">
        <v>0</v>
      </c>
      <c r="CG175" s="44">
        <v>-2.1503788519622464</v>
      </c>
      <c r="CH175" s="44">
        <v>-2.1503788519622464</v>
      </c>
      <c r="CI175" s="44">
        <v>0</v>
      </c>
      <c r="CJ175" s="44">
        <v>-0.10751894259811252</v>
      </c>
      <c r="CK175" s="44">
        <v>-0.10751894259811252</v>
      </c>
      <c r="CL175" s="44"/>
      <c r="CM175" s="44">
        <v>-18.197333333333333</v>
      </c>
      <c r="CN175" s="44" t="s">
        <v>554</v>
      </c>
      <c r="CO175" s="44">
        <v>0</v>
      </c>
      <c r="CP175" s="44">
        <v>0</v>
      </c>
      <c r="CQ175" s="44">
        <v>-123.28663419234347</v>
      </c>
      <c r="CR175" s="44">
        <v>0</v>
      </c>
      <c r="CS175" s="44">
        <v>0</v>
      </c>
      <c r="CT175" s="44">
        <v>-123.28663419234347</v>
      </c>
      <c r="CU175" s="44">
        <v>0</v>
      </c>
      <c r="CV175" s="44">
        <v>9999</v>
      </c>
      <c r="CW175" s="260">
        <v>0</v>
      </c>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row>
    <row r="176" spans="1:131">
      <c r="A176" s="23" t="s">
        <v>870</v>
      </c>
      <c r="B176" s="23" t="s">
        <v>941</v>
      </c>
      <c r="C176" s="44">
        <v>15</v>
      </c>
      <c r="D176" s="44">
        <v>0</v>
      </c>
      <c r="E176" s="44">
        <v>-32.755199999999995</v>
      </c>
      <c r="F176" s="44">
        <v>0</v>
      </c>
      <c r="G176" s="44">
        <v>0</v>
      </c>
      <c r="H176" s="44">
        <v>0</v>
      </c>
      <c r="I176" s="44" t="s">
        <v>757</v>
      </c>
      <c r="J176" s="44"/>
      <c r="K176" s="44"/>
      <c r="L176" s="44">
        <v>0</v>
      </c>
      <c r="M176" s="44">
        <v>0</v>
      </c>
      <c r="N176" s="44">
        <v>0</v>
      </c>
      <c r="O176" s="44">
        <v>-33.082751999999992</v>
      </c>
      <c r="P176" s="44">
        <v>0</v>
      </c>
      <c r="Q176" s="44">
        <v>0</v>
      </c>
      <c r="R176" s="44">
        <v>0</v>
      </c>
      <c r="S176" s="44">
        <v>0</v>
      </c>
      <c r="T176" s="44">
        <v>0</v>
      </c>
      <c r="U176" s="44">
        <v>0</v>
      </c>
      <c r="V176" s="44" t="s">
        <v>748</v>
      </c>
      <c r="W176" s="44" t="s">
        <v>748</v>
      </c>
      <c r="X176" s="44" t="s">
        <v>748</v>
      </c>
      <c r="Y176" s="44" t="s">
        <v>748</v>
      </c>
      <c r="Z176" s="44">
        <v>0</v>
      </c>
      <c r="AA176" s="44">
        <v>0</v>
      </c>
      <c r="AB176" s="44">
        <v>0</v>
      </c>
      <c r="AC176" s="44">
        <v>0</v>
      </c>
      <c r="AD176" s="44">
        <v>0</v>
      </c>
      <c r="AE176" s="44">
        <v>0</v>
      </c>
      <c r="AF176" s="44">
        <v>0</v>
      </c>
      <c r="AG176" s="44">
        <v>0</v>
      </c>
      <c r="AH176" s="44">
        <v>0</v>
      </c>
      <c r="AI176" s="44">
        <v>0</v>
      </c>
      <c r="AJ176" s="44">
        <v>0</v>
      </c>
      <c r="AK176" s="44">
        <v>0</v>
      </c>
      <c r="AL176" s="44">
        <v>0</v>
      </c>
      <c r="AM176" s="44">
        <v>0</v>
      </c>
      <c r="AN176" s="44">
        <v>0</v>
      </c>
      <c r="AO176" s="44">
        <v>0</v>
      </c>
      <c r="AP176" s="44">
        <v>0</v>
      </c>
      <c r="AQ176" s="44">
        <v>0</v>
      </c>
      <c r="AR176" s="44">
        <v>0</v>
      </c>
      <c r="AS176" s="279">
        <v>9999</v>
      </c>
      <c r="AT176" s="44">
        <v>0</v>
      </c>
      <c r="AU176" s="44">
        <v>0</v>
      </c>
      <c r="AV176" s="44">
        <v>0</v>
      </c>
      <c r="AW176" s="44">
        <v>0</v>
      </c>
      <c r="AX176" s="44">
        <v>0</v>
      </c>
      <c r="AY176" s="44">
        <v>0</v>
      </c>
      <c r="AZ176" s="279">
        <v>9999</v>
      </c>
      <c r="BA176" s="44">
        <v>0</v>
      </c>
      <c r="BB176" s="44">
        <v>0</v>
      </c>
      <c r="BC176" s="44">
        <v>0</v>
      </c>
      <c r="BD176" s="44">
        <v>0</v>
      </c>
      <c r="BE176" s="44">
        <v>0</v>
      </c>
      <c r="BF176" s="44">
        <v>0</v>
      </c>
      <c r="BG176" s="44">
        <v>9999</v>
      </c>
      <c r="BH176" s="279">
        <v>9999</v>
      </c>
      <c r="BI176" s="44">
        <v>9999</v>
      </c>
      <c r="BJ176" s="44">
        <v>9999</v>
      </c>
      <c r="BK176" s="44">
        <v>9999</v>
      </c>
      <c r="BL176" s="44">
        <v>9999</v>
      </c>
      <c r="BM176" s="44">
        <v>9999</v>
      </c>
      <c r="BN176" s="44">
        <v>0</v>
      </c>
      <c r="BO176" s="44">
        <v>-214.20361597796301</v>
      </c>
      <c r="BP176" s="44">
        <v>0</v>
      </c>
      <c r="BQ176" s="44">
        <v>0</v>
      </c>
      <c r="BR176" s="44">
        <v>0</v>
      </c>
      <c r="BS176" s="44">
        <v>0</v>
      </c>
      <c r="BT176" s="44">
        <v>0</v>
      </c>
      <c r="BU176" s="44">
        <v>0</v>
      </c>
      <c r="BV176" s="44">
        <v>0</v>
      </c>
      <c r="BW176" s="44">
        <v>0</v>
      </c>
      <c r="BX176" s="44">
        <v>0</v>
      </c>
      <c r="BY176" s="44"/>
      <c r="BZ176" s="44">
        <v>0</v>
      </c>
      <c r="CA176" s="44">
        <v>0</v>
      </c>
      <c r="CB176" s="44">
        <v>-214.20361597796301</v>
      </c>
      <c r="CC176" s="44">
        <v>0</v>
      </c>
      <c r="CD176" s="260">
        <v>0</v>
      </c>
      <c r="CE176" s="44">
        <v>9999</v>
      </c>
      <c r="CF176" s="44">
        <v>0</v>
      </c>
      <c r="CG176" s="44">
        <v>-3.8706819839999973</v>
      </c>
      <c r="CH176" s="44">
        <v>-3.8706819839999973</v>
      </c>
      <c r="CI176" s="44">
        <v>0</v>
      </c>
      <c r="CJ176" s="44">
        <v>-0.1935340992</v>
      </c>
      <c r="CK176" s="44">
        <v>-0.1935340992</v>
      </c>
      <c r="CL176" s="44"/>
      <c r="CM176" s="44">
        <v>-32.755199999999995</v>
      </c>
      <c r="CN176" s="44" t="s">
        <v>555</v>
      </c>
      <c r="CO176" s="44">
        <v>0</v>
      </c>
      <c r="CP176" s="44">
        <v>0</v>
      </c>
      <c r="CQ176" s="44">
        <v>-214.20361597796301</v>
      </c>
      <c r="CR176" s="44">
        <v>0</v>
      </c>
      <c r="CS176" s="44">
        <v>0</v>
      </c>
      <c r="CT176" s="44">
        <v>-214.20361597796301</v>
      </c>
      <c r="CU176" s="44">
        <v>0</v>
      </c>
      <c r="CV176" s="44">
        <v>9999</v>
      </c>
      <c r="CW176" s="260">
        <v>0</v>
      </c>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row>
    <row r="177" spans="1:131">
      <c r="A177" s="23" t="s">
        <v>871</v>
      </c>
      <c r="B177" s="23" t="s">
        <v>942</v>
      </c>
      <c r="C177" s="44">
        <v>15</v>
      </c>
      <c r="D177" s="44">
        <v>0</v>
      </c>
      <c r="E177" s="44">
        <v>-18.197333333333333</v>
      </c>
      <c r="F177" s="44">
        <v>0</v>
      </c>
      <c r="G177" s="44">
        <v>0</v>
      </c>
      <c r="H177" s="44">
        <v>0</v>
      </c>
      <c r="I177" s="44" t="s">
        <v>757</v>
      </c>
      <c r="J177" s="44"/>
      <c r="K177" s="44"/>
      <c r="L177" s="44">
        <v>0</v>
      </c>
      <c r="M177" s="44">
        <v>0</v>
      </c>
      <c r="N177" s="44">
        <v>0</v>
      </c>
      <c r="O177" s="44">
        <v>-18.379306666666665</v>
      </c>
      <c r="P177" s="44">
        <v>0</v>
      </c>
      <c r="Q177" s="44">
        <v>0</v>
      </c>
      <c r="R177" s="44">
        <v>0</v>
      </c>
      <c r="S177" s="44">
        <v>0</v>
      </c>
      <c r="T177" s="44">
        <v>0</v>
      </c>
      <c r="U177" s="44">
        <v>0</v>
      </c>
      <c r="V177" s="44" t="s">
        <v>748</v>
      </c>
      <c r="W177" s="44" t="s">
        <v>748</v>
      </c>
      <c r="X177" s="44" t="s">
        <v>748</v>
      </c>
      <c r="Y177" s="44" t="s">
        <v>748</v>
      </c>
      <c r="Z177" s="44">
        <v>0</v>
      </c>
      <c r="AA177" s="44">
        <v>0</v>
      </c>
      <c r="AB177" s="44">
        <v>0</v>
      </c>
      <c r="AC177" s="44">
        <v>0</v>
      </c>
      <c r="AD177" s="44">
        <v>0</v>
      </c>
      <c r="AE177" s="44">
        <v>0</v>
      </c>
      <c r="AF177" s="44">
        <v>0</v>
      </c>
      <c r="AG177" s="44">
        <v>0</v>
      </c>
      <c r="AH177" s="44">
        <v>0</v>
      </c>
      <c r="AI177" s="44">
        <v>0</v>
      </c>
      <c r="AJ177" s="44">
        <v>0</v>
      </c>
      <c r="AK177" s="44">
        <v>0</v>
      </c>
      <c r="AL177" s="44">
        <v>0</v>
      </c>
      <c r="AM177" s="44">
        <v>0</v>
      </c>
      <c r="AN177" s="44">
        <v>0</v>
      </c>
      <c r="AO177" s="44">
        <v>0</v>
      </c>
      <c r="AP177" s="44">
        <v>0</v>
      </c>
      <c r="AQ177" s="44">
        <v>0</v>
      </c>
      <c r="AR177" s="44">
        <v>0</v>
      </c>
      <c r="AS177" s="279">
        <v>9999</v>
      </c>
      <c r="AT177" s="44">
        <v>0</v>
      </c>
      <c r="AU177" s="44">
        <v>0</v>
      </c>
      <c r="AV177" s="44">
        <v>0</v>
      </c>
      <c r="AW177" s="44">
        <v>0</v>
      </c>
      <c r="AX177" s="44">
        <v>0</v>
      </c>
      <c r="AY177" s="44">
        <v>0</v>
      </c>
      <c r="AZ177" s="279">
        <v>9999</v>
      </c>
      <c r="BA177" s="44">
        <v>0</v>
      </c>
      <c r="BB177" s="44">
        <v>0</v>
      </c>
      <c r="BC177" s="44">
        <v>0</v>
      </c>
      <c r="BD177" s="44">
        <v>0</v>
      </c>
      <c r="BE177" s="44">
        <v>0</v>
      </c>
      <c r="BF177" s="44">
        <v>0</v>
      </c>
      <c r="BG177" s="44">
        <v>9999</v>
      </c>
      <c r="BH177" s="279">
        <v>9999</v>
      </c>
      <c r="BI177" s="44">
        <v>9999</v>
      </c>
      <c r="BJ177" s="44">
        <v>9999</v>
      </c>
      <c r="BK177" s="44">
        <v>9999</v>
      </c>
      <c r="BL177" s="44">
        <v>9999</v>
      </c>
      <c r="BM177" s="44">
        <v>9999</v>
      </c>
      <c r="BN177" s="44">
        <v>0</v>
      </c>
      <c r="BO177" s="44">
        <v>-119.0020088766462</v>
      </c>
      <c r="BP177" s="44">
        <v>0</v>
      </c>
      <c r="BQ177" s="44">
        <v>0</v>
      </c>
      <c r="BR177" s="44">
        <v>0</v>
      </c>
      <c r="BS177" s="44">
        <v>0</v>
      </c>
      <c r="BT177" s="44">
        <v>0</v>
      </c>
      <c r="BU177" s="44">
        <v>0</v>
      </c>
      <c r="BV177" s="44">
        <v>0</v>
      </c>
      <c r="BW177" s="44">
        <v>0</v>
      </c>
      <c r="BX177" s="44">
        <v>0</v>
      </c>
      <c r="BY177" s="44"/>
      <c r="BZ177" s="44">
        <v>0</v>
      </c>
      <c r="CA177" s="44">
        <v>0</v>
      </c>
      <c r="CB177" s="44">
        <v>-119.0020088766462</v>
      </c>
      <c r="CC177" s="44">
        <v>0</v>
      </c>
      <c r="CD177" s="260">
        <v>0</v>
      </c>
      <c r="CE177" s="44">
        <v>9999</v>
      </c>
      <c r="CF177" s="44">
        <v>0</v>
      </c>
      <c r="CG177" s="44">
        <v>-2.1503788799999999</v>
      </c>
      <c r="CH177" s="44">
        <v>-2.1503788799999999</v>
      </c>
      <c r="CI177" s="44">
        <v>0</v>
      </c>
      <c r="CJ177" s="44">
        <v>-0.10751894399999999</v>
      </c>
      <c r="CK177" s="44">
        <v>-0.10751894399999999</v>
      </c>
      <c r="CL177" s="44"/>
      <c r="CM177" s="44">
        <v>-18.197333333333333</v>
      </c>
      <c r="CN177" s="44" t="s">
        <v>555</v>
      </c>
      <c r="CO177" s="44">
        <v>0</v>
      </c>
      <c r="CP177" s="44">
        <v>0</v>
      </c>
      <c r="CQ177" s="44">
        <v>-119.0020088766462</v>
      </c>
      <c r="CR177" s="44">
        <v>0</v>
      </c>
      <c r="CS177" s="44">
        <v>0</v>
      </c>
      <c r="CT177" s="44">
        <v>-119.0020088766462</v>
      </c>
      <c r="CU177" s="44">
        <v>0</v>
      </c>
      <c r="CV177" s="44">
        <v>9999</v>
      </c>
      <c r="CW177" s="260">
        <v>0</v>
      </c>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row>
    <row r="178" spans="1:131">
      <c r="A178" s="23" t="s">
        <v>872</v>
      </c>
      <c r="B178" s="23" t="s">
        <v>943</v>
      </c>
      <c r="C178" s="44">
        <v>15</v>
      </c>
      <c r="D178" s="44">
        <v>0</v>
      </c>
      <c r="E178" s="44">
        <v>-8.1887999999999987</v>
      </c>
      <c r="F178" s="44">
        <v>0</v>
      </c>
      <c r="G178" s="44">
        <v>0</v>
      </c>
      <c r="H178" s="44">
        <v>0</v>
      </c>
      <c r="I178" s="44" t="s">
        <v>758</v>
      </c>
      <c r="J178" s="44"/>
      <c r="K178" s="44"/>
      <c r="L178" s="44">
        <v>0</v>
      </c>
      <c r="M178" s="44">
        <v>0</v>
      </c>
      <c r="N178" s="44">
        <v>0</v>
      </c>
      <c r="O178" s="44">
        <v>-8.270688046216069</v>
      </c>
      <c r="P178" s="44">
        <v>0</v>
      </c>
      <c r="Q178" s="44">
        <v>0</v>
      </c>
      <c r="R178" s="44">
        <v>0</v>
      </c>
      <c r="S178" s="44">
        <v>0</v>
      </c>
      <c r="T178" s="44">
        <v>0</v>
      </c>
      <c r="U178" s="44">
        <v>0</v>
      </c>
      <c r="V178" s="44" t="s">
        <v>748</v>
      </c>
      <c r="W178" s="44" t="s">
        <v>748</v>
      </c>
      <c r="X178" s="44" t="s">
        <v>748</v>
      </c>
      <c r="Y178" s="44" t="s">
        <v>748</v>
      </c>
      <c r="Z178" s="44">
        <v>0</v>
      </c>
      <c r="AA178" s="44">
        <v>0</v>
      </c>
      <c r="AB178" s="44">
        <v>0</v>
      </c>
      <c r="AC178" s="44">
        <v>0</v>
      </c>
      <c r="AD178" s="44">
        <v>0</v>
      </c>
      <c r="AE178" s="44">
        <v>0</v>
      </c>
      <c r="AF178" s="44">
        <v>0</v>
      </c>
      <c r="AG178" s="44">
        <v>0</v>
      </c>
      <c r="AH178" s="44">
        <v>0</v>
      </c>
      <c r="AI178" s="44">
        <v>0</v>
      </c>
      <c r="AJ178" s="44">
        <v>0</v>
      </c>
      <c r="AK178" s="44">
        <v>0</v>
      </c>
      <c r="AL178" s="44">
        <v>0</v>
      </c>
      <c r="AM178" s="44">
        <v>0</v>
      </c>
      <c r="AN178" s="44">
        <v>0</v>
      </c>
      <c r="AO178" s="44">
        <v>0</v>
      </c>
      <c r="AP178" s="44">
        <v>0</v>
      </c>
      <c r="AQ178" s="44">
        <v>0</v>
      </c>
      <c r="AR178" s="44">
        <v>0</v>
      </c>
      <c r="AS178" s="279">
        <v>9999</v>
      </c>
      <c r="AT178" s="44">
        <v>0</v>
      </c>
      <c r="AU178" s="44">
        <v>0</v>
      </c>
      <c r="AV178" s="44">
        <v>0</v>
      </c>
      <c r="AW178" s="44">
        <v>0</v>
      </c>
      <c r="AX178" s="44">
        <v>0</v>
      </c>
      <c r="AY178" s="44">
        <v>0</v>
      </c>
      <c r="AZ178" s="279">
        <v>9999</v>
      </c>
      <c r="BA178" s="44">
        <v>0</v>
      </c>
      <c r="BB178" s="44">
        <v>0</v>
      </c>
      <c r="BC178" s="44">
        <v>0</v>
      </c>
      <c r="BD178" s="44">
        <v>0</v>
      </c>
      <c r="BE178" s="44">
        <v>0</v>
      </c>
      <c r="BF178" s="44">
        <v>0</v>
      </c>
      <c r="BG178" s="44">
        <v>9999</v>
      </c>
      <c r="BH178" s="279">
        <v>9999</v>
      </c>
      <c r="BI178" s="44">
        <v>9999</v>
      </c>
      <c r="BJ178" s="44">
        <v>9999</v>
      </c>
      <c r="BK178" s="44">
        <v>9999</v>
      </c>
      <c r="BL178" s="44">
        <v>9999</v>
      </c>
      <c r="BM178" s="44">
        <v>9999</v>
      </c>
      <c r="BN178" s="44">
        <v>0</v>
      </c>
      <c r="BO178" s="44">
        <v>-55.686594528194938</v>
      </c>
      <c r="BP178" s="44">
        <v>0</v>
      </c>
      <c r="BQ178" s="44">
        <v>0</v>
      </c>
      <c r="BR178" s="44">
        <v>0</v>
      </c>
      <c r="BS178" s="44">
        <v>0</v>
      </c>
      <c r="BT178" s="44">
        <v>0</v>
      </c>
      <c r="BU178" s="44">
        <v>0</v>
      </c>
      <c r="BV178" s="44">
        <v>0</v>
      </c>
      <c r="BW178" s="44">
        <v>0</v>
      </c>
      <c r="BX178" s="44">
        <v>0</v>
      </c>
      <c r="BY178" s="44"/>
      <c r="BZ178" s="44">
        <v>0</v>
      </c>
      <c r="CA178" s="44">
        <v>0</v>
      </c>
      <c r="CB178" s="44">
        <v>-55.686594528194938</v>
      </c>
      <c r="CC178" s="44">
        <v>0</v>
      </c>
      <c r="CD178" s="260">
        <v>0</v>
      </c>
      <c r="CE178" s="44">
        <v>9999</v>
      </c>
      <c r="CF178" s="44">
        <v>0</v>
      </c>
      <c r="CG178" s="44">
        <v>-0.96767050140727873</v>
      </c>
      <c r="CH178" s="44">
        <v>-0.96767050140727873</v>
      </c>
      <c r="CI178" s="44">
        <v>0</v>
      </c>
      <c r="CJ178" s="44">
        <v>-4.8383525070364003E-2</v>
      </c>
      <c r="CK178" s="44">
        <v>-4.8383525070364003E-2</v>
      </c>
      <c r="CL178" s="44"/>
      <c r="CM178" s="44">
        <v>-8.1887999999999987</v>
      </c>
      <c r="CN178" s="44" t="s">
        <v>556</v>
      </c>
      <c r="CO178" s="44">
        <v>0</v>
      </c>
      <c r="CP178" s="44">
        <v>0</v>
      </c>
      <c r="CQ178" s="44">
        <v>-55.686594528194938</v>
      </c>
      <c r="CR178" s="44">
        <v>0</v>
      </c>
      <c r="CS178" s="44">
        <v>0</v>
      </c>
      <c r="CT178" s="44">
        <v>-55.686594528194938</v>
      </c>
      <c r="CU178" s="44">
        <v>0</v>
      </c>
      <c r="CV178" s="44">
        <v>9999</v>
      </c>
      <c r="CW178" s="260">
        <v>0</v>
      </c>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row>
    <row r="179" spans="1:131">
      <c r="A179" s="23" t="s">
        <v>812</v>
      </c>
      <c r="B179" s="23" t="s">
        <v>944</v>
      </c>
      <c r="C179" s="44">
        <v>15</v>
      </c>
      <c r="D179" s="44">
        <v>559.60888532044521</v>
      </c>
      <c r="E179" s="44">
        <v>-8.1887999999999987</v>
      </c>
      <c r="F179" s="44">
        <v>562.77379746838631</v>
      </c>
      <c r="G179" s="44">
        <v>0</v>
      </c>
      <c r="H179" s="44">
        <v>0</v>
      </c>
      <c r="I179" s="44" t="s">
        <v>758</v>
      </c>
      <c r="J179" s="44"/>
      <c r="K179" s="44"/>
      <c r="L179" s="44">
        <v>601.42388592626207</v>
      </c>
      <c r="M179" s="44">
        <v>9.5721848413936786E-2</v>
      </c>
      <c r="N179" s="44">
        <v>9.503097103793319E-2</v>
      </c>
      <c r="O179" s="44">
        <v>-8.270688046216069</v>
      </c>
      <c r="P179" s="44">
        <v>0</v>
      </c>
      <c r="Q179" s="44">
        <v>0</v>
      </c>
      <c r="R179" s="44">
        <v>112.22461303019217</v>
      </c>
      <c r="S179" s="44">
        <v>259.33401144548799</v>
      </c>
      <c r="T179" s="44">
        <v>0</v>
      </c>
      <c r="U179" s="44">
        <v>376.56298009299712</v>
      </c>
      <c r="V179" s="44" t="s">
        <v>748</v>
      </c>
      <c r="W179" s="44" t="s">
        <v>748</v>
      </c>
      <c r="X179" s="44" t="s">
        <v>748</v>
      </c>
      <c r="Y179" s="44" t="s">
        <v>748</v>
      </c>
      <c r="Z179" s="44">
        <v>0</v>
      </c>
      <c r="AA179" s="44">
        <v>0</v>
      </c>
      <c r="AB179" s="44">
        <v>0</v>
      </c>
      <c r="AC179" s="44">
        <v>0</v>
      </c>
      <c r="AD179" s="44">
        <v>0</v>
      </c>
      <c r="AE179" s="44">
        <v>0</v>
      </c>
      <c r="AF179" s="44">
        <v>0</v>
      </c>
      <c r="AG179" s="44">
        <v>0</v>
      </c>
      <c r="AH179" s="44">
        <v>112.22461303019217</v>
      </c>
      <c r="AI179" s="44">
        <v>259.33401144548799</v>
      </c>
      <c r="AJ179" s="44">
        <v>0</v>
      </c>
      <c r="AK179" s="44">
        <v>376.56298009299712</v>
      </c>
      <c r="AL179" s="44">
        <v>748.1216045686773</v>
      </c>
      <c r="AM179" s="44">
        <v>313.10915641079725</v>
      </c>
      <c r="AN179" s="44">
        <v>33.823170115512134</v>
      </c>
      <c r="AO179" s="44">
        <v>0</v>
      </c>
      <c r="AP179" s="44">
        <v>0</v>
      </c>
      <c r="AQ179" s="44">
        <v>346.9323265263094</v>
      </c>
      <c r="AR179" s="44">
        <v>112.22461303019217</v>
      </c>
      <c r="AS179" s="279">
        <v>3.0914103168524449</v>
      </c>
      <c r="AT179" s="44">
        <v>313.10915641079725</v>
      </c>
      <c r="AU179" s="44">
        <v>40.036559187825212</v>
      </c>
      <c r="AV179" s="44">
        <v>0</v>
      </c>
      <c r="AW179" s="44">
        <v>0</v>
      </c>
      <c r="AX179" s="44">
        <v>353.14571559862247</v>
      </c>
      <c r="AY179" s="44">
        <v>259.33401144548799</v>
      </c>
      <c r="AZ179" s="279">
        <v>1.3617408439033603</v>
      </c>
      <c r="BA179" s="44">
        <v>313.10915641079725</v>
      </c>
      <c r="BB179" s="44">
        <v>73.859729303337346</v>
      </c>
      <c r="BC179" s="44">
        <v>0</v>
      </c>
      <c r="BD179" s="44">
        <v>0</v>
      </c>
      <c r="BE179" s="44">
        <v>386.96888571413461</v>
      </c>
      <c r="BF179" s="44">
        <v>371.55862447568018</v>
      </c>
      <c r="BG179" s="44">
        <v>36.422241101953304</v>
      </c>
      <c r="BH179" s="279">
        <v>1.0414746428244006</v>
      </c>
      <c r="BI179" s="44">
        <v>13.730221978125801</v>
      </c>
      <c r="BJ179" s="44">
        <v>31.728454636474584</v>
      </c>
      <c r="BK179" s="44">
        <v>0</v>
      </c>
      <c r="BL179" s="44">
        <v>46.070939037503614</v>
      </c>
      <c r="BM179" s="44">
        <v>91.529615652103985</v>
      </c>
      <c r="BN179" s="44">
        <v>313.10915641079725</v>
      </c>
      <c r="BO179" s="44">
        <v>-55.686594528194938</v>
      </c>
      <c r="BP179" s="44">
        <v>73.859729303337346</v>
      </c>
      <c r="BQ179" s="44">
        <v>0</v>
      </c>
      <c r="BR179" s="44">
        <v>0</v>
      </c>
      <c r="BS179" s="44">
        <v>0</v>
      </c>
      <c r="BT179" s="44">
        <v>0</v>
      </c>
      <c r="BU179" s="44">
        <v>0</v>
      </c>
      <c r="BV179" s="44">
        <v>0</v>
      </c>
      <c r="BW179" s="44">
        <v>0</v>
      </c>
      <c r="BX179" s="44">
        <v>748.1216045686773</v>
      </c>
      <c r="BY179" s="44"/>
      <c r="BZ179" s="44">
        <v>0</v>
      </c>
      <c r="CA179" s="44">
        <v>0</v>
      </c>
      <c r="CB179" s="44">
        <v>331.2822911859397</v>
      </c>
      <c r="CC179" s="44">
        <v>748.1216045686773</v>
      </c>
      <c r="CD179" s="260">
        <v>0.48141943084048888</v>
      </c>
      <c r="CE179" s="44">
        <v>89.306207009705972</v>
      </c>
      <c r="CF179" s="44">
        <v>5.713577673268424</v>
      </c>
      <c r="CG179" s="44">
        <v>-0.96767050140727873</v>
      </c>
      <c r="CH179" s="44">
        <v>4.7459071718611456</v>
      </c>
      <c r="CI179" s="44">
        <v>0.28567634581497442</v>
      </c>
      <c r="CJ179" s="44">
        <v>-4.8383525070364003E-2</v>
      </c>
      <c r="CK179" s="44">
        <v>0.23729282074461042</v>
      </c>
      <c r="CL179" s="44"/>
      <c r="CM179" s="44">
        <v>-8.1887999999999987</v>
      </c>
      <c r="CN179" s="44" t="s">
        <v>556</v>
      </c>
      <c r="CO179" s="44">
        <v>0</v>
      </c>
      <c r="CP179" s="44">
        <v>0</v>
      </c>
      <c r="CQ179" s="44">
        <v>-55.686594528194938</v>
      </c>
      <c r="CR179" s="44">
        <v>0</v>
      </c>
      <c r="CS179" s="44">
        <v>0</v>
      </c>
      <c r="CT179" s="44">
        <v>-55.686594528194938</v>
      </c>
      <c r="CU179" s="44">
        <v>0</v>
      </c>
      <c r="CV179" s="44">
        <v>9999</v>
      </c>
      <c r="CW179" s="260">
        <v>0</v>
      </c>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row>
    <row r="180" spans="1:131">
      <c r="A180" s="23"/>
      <c r="B180" s="23"/>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A180" s="44"/>
      <c r="BB180" s="44"/>
      <c r="BC180" s="44"/>
      <c r="BD180" s="44"/>
      <c r="BE180" s="44"/>
      <c r="BF180" s="44"/>
      <c r="BG180" s="44"/>
      <c r="BH180" s="44"/>
      <c r="BI180" s="44"/>
      <c r="BJ180" s="44"/>
      <c r="BK180" s="44"/>
      <c r="BL180" s="44"/>
      <c r="BM180" s="44"/>
      <c r="BN180" s="44"/>
      <c r="BO180" s="44"/>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44"/>
      <c r="CR180" s="44"/>
      <c r="CS180" s="44"/>
      <c r="CT180" s="44"/>
      <c r="CU180" s="44"/>
      <c r="CV180" s="44"/>
      <c r="CW180" s="44"/>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row>
    <row r="181" spans="1:131">
      <c r="A181" s="23"/>
      <c r="B181" s="23"/>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A181" s="44"/>
      <c r="BB181" s="44"/>
      <c r="BC181" s="44"/>
      <c r="BD181" s="44"/>
      <c r="BE181" s="44"/>
      <c r="BF181" s="44"/>
      <c r="BG181" s="44"/>
      <c r="BH181" s="44"/>
      <c r="BI181" s="44"/>
      <c r="BJ181" s="44"/>
      <c r="BK181" s="44"/>
      <c r="BL181" s="44"/>
      <c r="BM181" s="44"/>
      <c r="BN181" s="44"/>
      <c r="BO181" s="44"/>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44"/>
      <c r="CR181" s="44"/>
      <c r="CS181" s="44"/>
      <c r="CT181" s="44"/>
      <c r="CU181" s="44"/>
      <c r="CV181" s="44"/>
      <c r="CW181" s="44"/>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row>
    <row r="182" spans="1:131" ht="13.5" thickBot="1">
      <c r="A182" s="254" t="s">
        <v>759</v>
      </c>
      <c r="B182" s="255"/>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A182" s="44"/>
      <c r="BB182" s="44"/>
      <c r="BC182" s="44"/>
      <c r="BD182" s="44"/>
      <c r="BE182" s="44"/>
      <c r="BF182" s="44"/>
      <c r="BG182" s="44"/>
      <c r="BH182" s="44"/>
      <c r="BI182" s="44"/>
      <c r="BJ182" s="44"/>
      <c r="BK182" s="44"/>
      <c r="BL182" s="44"/>
      <c r="BM182" s="44"/>
      <c r="BN182" s="44"/>
      <c r="BO182" s="44"/>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44"/>
      <c r="CR182" s="44"/>
      <c r="CS182" s="44"/>
      <c r="CT182" s="44"/>
      <c r="CU182" s="44"/>
      <c r="CV182" s="44"/>
      <c r="CW182" s="44"/>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row>
    <row r="183" spans="1:131" ht="26.25" thickBot="1">
      <c r="A183" s="272" t="s">
        <v>652</v>
      </c>
      <c r="B183" s="273"/>
      <c r="C183" s="274" t="s">
        <v>653</v>
      </c>
      <c r="D183" s="275"/>
      <c r="E183" s="275"/>
      <c r="F183" s="275"/>
      <c r="G183" s="275"/>
      <c r="H183" s="275"/>
      <c r="I183" s="275"/>
      <c r="J183" s="275"/>
      <c r="K183" s="276"/>
      <c r="L183" s="274" t="s">
        <v>654</v>
      </c>
      <c r="M183" s="275"/>
      <c r="N183" s="275"/>
      <c r="O183" s="275"/>
      <c r="P183" s="275"/>
      <c r="Q183" s="276"/>
      <c r="R183" s="274" t="s">
        <v>655</v>
      </c>
      <c r="S183" s="275"/>
      <c r="T183" s="275"/>
      <c r="U183" s="276"/>
      <c r="V183" s="274" t="s">
        <v>656</v>
      </c>
      <c r="W183" s="275"/>
      <c r="X183" s="275"/>
      <c r="Y183" s="276"/>
      <c r="Z183" s="274" t="s">
        <v>657</v>
      </c>
      <c r="AA183" s="275"/>
      <c r="AB183" s="275"/>
      <c r="AC183" s="276"/>
      <c r="AD183" s="274" t="s">
        <v>658</v>
      </c>
      <c r="AE183" s="275"/>
      <c r="AF183" s="275"/>
      <c r="AG183" s="276"/>
      <c r="AH183" s="274" t="s">
        <v>659</v>
      </c>
      <c r="AI183" s="275"/>
      <c r="AJ183" s="275"/>
      <c r="AK183" s="275"/>
      <c r="AL183" s="276"/>
      <c r="AM183" s="274" t="s">
        <v>660</v>
      </c>
      <c r="AN183" s="275"/>
      <c r="AO183" s="275"/>
      <c r="AP183" s="275"/>
      <c r="AQ183" s="275"/>
      <c r="AR183" s="275"/>
      <c r="AS183" s="276"/>
      <c r="AT183" s="274" t="s">
        <v>661</v>
      </c>
      <c r="AU183" s="275"/>
      <c r="AV183" s="275"/>
      <c r="AW183" s="275"/>
      <c r="AX183" s="275"/>
      <c r="AY183" s="275"/>
      <c r="AZ183" s="276"/>
      <c r="BA183" s="274" t="s">
        <v>662</v>
      </c>
      <c r="BB183" s="275"/>
      <c r="BC183" s="275"/>
      <c r="BD183" s="275"/>
      <c r="BE183" s="275"/>
      <c r="BF183" s="276"/>
      <c r="BG183" s="274" t="s">
        <v>663</v>
      </c>
      <c r="BH183" s="276"/>
      <c r="BI183" s="274" t="s">
        <v>664</v>
      </c>
      <c r="BJ183" s="275"/>
      <c r="BK183" s="275"/>
      <c r="BL183" s="275"/>
      <c r="BM183" s="276"/>
      <c r="BN183" s="274" t="s">
        <v>665</v>
      </c>
      <c r="BO183" s="275"/>
      <c r="BP183" s="275"/>
      <c r="BQ183" s="275"/>
      <c r="BR183" s="275"/>
      <c r="BS183" s="275"/>
      <c r="BT183" s="275"/>
      <c r="BU183" s="275"/>
      <c r="BV183" s="275"/>
      <c r="BW183" s="275"/>
      <c r="BX183" s="275"/>
      <c r="BY183" s="275"/>
      <c r="BZ183" s="275"/>
      <c r="CA183" s="275"/>
      <c r="CB183" s="275"/>
      <c r="CC183" s="276"/>
      <c r="CD183" s="274" t="s">
        <v>666</v>
      </c>
      <c r="CE183" s="276"/>
      <c r="CF183" s="274" t="s">
        <v>667</v>
      </c>
      <c r="CG183" s="275"/>
      <c r="CH183" s="275"/>
      <c r="CI183" s="275"/>
      <c r="CJ183" s="275"/>
      <c r="CK183" s="276"/>
      <c r="CL183" s="277"/>
      <c r="CM183" s="274" t="s">
        <v>19</v>
      </c>
      <c r="CN183" s="275"/>
      <c r="CO183" s="275"/>
      <c r="CP183" s="276"/>
      <c r="CQ183" s="274" t="s">
        <v>668</v>
      </c>
      <c r="CR183" s="275"/>
      <c r="CS183" s="275"/>
      <c r="CT183" s="275"/>
      <c r="CU183" s="276"/>
      <c r="CV183" s="274" t="s">
        <v>669</v>
      </c>
      <c r="CW183" s="276"/>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row>
    <row r="184" spans="1:131" ht="127.5">
      <c r="A184" s="258" t="s">
        <v>568</v>
      </c>
      <c r="B184" s="259" t="s">
        <v>569</v>
      </c>
      <c r="C184" s="124" t="s">
        <v>11</v>
      </c>
      <c r="D184" s="124" t="s">
        <v>670</v>
      </c>
      <c r="E184" s="124" t="s">
        <v>671</v>
      </c>
      <c r="F184" s="124" t="s">
        <v>672</v>
      </c>
      <c r="G184" s="124" t="s">
        <v>673</v>
      </c>
      <c r="H184" s="124" t="s">
        <v>674</v>
      </c>
      <c r="I184" s="124" t="s">
        <v>675</v>
      </c>
      <c r="J184" s="124" t="s">
        <v>676</v>
      </c>
      <c r="K184" s="124" t="s">
        <v>677</v>
      </c>
      <c r="L184" s="124" t="s">
        <v>678</v>
      </c>
      <c r="M184" s="124" t="s">
        <v>679</v>
      </c>
      <c r="N184" s="124" t="s">
        <v>680</v>
      </c>
      <c r="O184" s="124" t="s">
        <v>681</v>
      </c>
      <c r="P184" s="124" t="s">
        <v>682</v>
      </c>
      <c r="Q184" s="124" t="s">
        <v>683</v>
      </c>
      <c r="R184" s="124" t="s">
        <v>684</v>
      </c>
      <c r="S184" s="124" t="s">
        <v>685</v>
      </c>
      <c r="T184" s="124" t="s">
        <v>686</v>
      </c>
      <c r="U184" s="124" t="s">
        <v>594</v>
      </c>
      <c r="V184" s="124" t="s">
        <v>684</v>
      </c>
      <c r="W184" s="124" t="s">
        <v>685</v>
      </c>
      <c r="X184" s="124" t="s">
        <v>686</v>
      </c>
      <c r="Y184" s="124" t="s">
        <v>594</v>
      </c>
      <c r="Z184" s="124" t="s">
        <v>684</v>
      </c>
      <c r="AA184" s="124" t="s">
        <v>685</v>
      </c>
      <c r="AB184" s="124" t="s">
        <v>686</v>
      </c>
      <c r="AC184" s="124" t="s">
        <v>594</v>
      </c>
      <c r="AD184" s="124" t="s">
        <v>684</v>
      </c>
      <c r="AE184" s="124" t="s">
        <v>685</v>
      </c>
      <c r="AF184" s="124" t="s">
        <v>686</v>
      </c>
      <c r="AG184" s="124" t="s">
        <v>594</v>
      </c>
      <c r="AH184" s="124" t="s">
        <v>684</v>
      </c>
      <c r="AI184" s="124" t="s">
        <v>685</v>
      </c>
      <c r="AJ184" s="124" t="s">
        <v>686</v>
      </c>
      <c r="AK184" s="124" t="s">
        <v>594</v>
      </c>
      <c r="AL184" s="124" t="s">
        <v>341</v>
      </c>
      <c r="AM184" s="124" t="s">
        <v>687</v>
      </c>
      <c r="AN184" s="124" t="s">
        <v>688</v>
      </c>
      <c r="AO184" s="124" t="s">
        <v>689</v>
      </c>
      <c r="AP184" s="124" t="s">
        <v>690</v>
      </c>
      <c r="AQ184" s="124" t="s">
        <v>691</v>
      </c>
      <c r="AR184" s="124" t="s">
        <v>692</v>
      </c>
      <c r="AS184" s="124" t="s">
        <v>693</v>
      </c>
      <c r="AT184" s="124" t="s">
        <v>694</v>
      </c>
      <c r="AU184" s="124" t="s">
        <v>695</v>
      </c>
      <c r="AV184" s="124" t="s">
        <v>696</v>
      </c>
      <c r="AW184" s="124" t="s">
        <v>697</v>
      </c>
      <c r="AX184" s="124" t="s">
        <v>698</v>
      </c>
      <c r="AY184" s="124" t="s">
        <v>699</v>
      </c>
      <c r="AZ184" s="124" t="s">
        <v>700</v>
      </c>
      <c r="BA184" s="124" t="s">
        <v>701</v>
      </c>
      <c r="BB184" s="124" t="s">
        <v>702</v>
      </c>
      <c r="BC184" s="124" t="s">
        <v>703</v>
      </c>
      <c r="BD184" s="124" t="s">
        <v>704</v>
      </c>
      <c r="BE184" s="124" t="s">
        <v>705</v>
      </c>
      <c r="BF184" s="124" t="s">
        <v>706</v>
      </c>
      <c r="BG184" s="124" t="s">
        <v>707</v>
      </c>
      <c r="BH184" s="124" t="s">
        <v>708</v>
      </c>
      <c r="BI184" s="124" t="s">
        <v>709</v>
      </c>
      <c r="BJ184" s="124" t="s">
        <v>710</v>
      </c>
      <c r="BK184" s="124" t="s">
        <v>711</v>
      </c>
      <c r="BL184" s="124" t="s">
        <v>712</v>
      </c>
      <c r="BM184" s="124" t="s">
        <v>713</v>
      </c>
      <c r="BN184" s="124" t="s">
        <v>714</v>
      </c>
      <c r="BO184" s="124" t="s">
        <v>715</v>
      </c>
      <c r="BP184" s="124" t="s">
        <v>716</v>
      </c>
      <c r="BQ184" s="124" t="s">
        <v>717</v>
      </c>
      <c r="BR184" s="124" t="s">
        <v>718</v>
      </c>
      <c r="BS184" s="124" t="s">
        <v>719</v>
      </c>
      <c r="BT184" s="124" t="s">
        <v>720</v>
      </c>
      <c r="BU184" s="124" t="s">
        <v>721</v>
      </c>
      <c r="BV184" s="124" t="s">
        <v>722</v>
      </c>
      <c r="BW184" s="124" t="s">
        <v>723</v>
      </c>
      <c r="BX184" s="124" t="s">
        <v>724</v>
      </c>
      <c r="BY184" s="124" t="s">
        <v>725</v>
      </c>
      <c r="BZ184" s="124" t="s">
        <v>726</v>
      </c>
      <c r="CA184" s="124" t="s">
        <v>727</v>
      </c>
      <c r="CB184" s="124" t="s">
        <v>728</v>
      </c>
      <c r="CC184" s="124" t="s">
        <v>729</v>
      </c>
      <c r="CD184" s="124" t="s">
        <v>577</v>
      </c>
      <c r="CE184" s="124" t="s">
        <v>85</v>
      </c>
      <c r="CF184" s="124" t="s">
        <v>730</v>
      </c>
      <c r="CG184" s="124" t="s">
        <v>731</v>
      </c>
      <c r="CH184" s="124" t="s">
        <v>732</v>
      </c>
      <c r="CI184" s="124" t="s">
        <v>733</v>
      </c>
      <c r="CJ184" s="124" t="s">
        <v>734</v>
      </c>
      <c r="CK184" s="124" t="s">
        <v>735</v>
      </c>
      <c r="CL184" s="124"/>
      <c r="CM184" s="124" t="s">
        <v>736</v>
      </c>
      <c r="CN184" s="124" t="s">
        <v>737</v>
      </c>
      <c r="CO184" s="124" t="s">
        <v>738</v>
      </c>
      <c r="CP184" s="124" t="s">
        <v>739</v>
      </c>
      <c r="CQ184" s="124" t="s">
        <v>740</v>
      </c>
      <c r="CR184" s="124" t="s">
        <v>741</v>
      </c>
      <c r="CS184" s="124" t="s">
        <v>742</v>
      </c>
      <c r="CT184" s="124" t="s">
        <v>743</v>
      </c>
      <c r="CU184" s="124" t="s">
        <v>744</v>
      </c>
      <c r="CV184" s="124" t="s">
        <v>745</v>
      </c>
      <c r="CW184" s="124" t="s">
        <v>746</v>
      </c>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row>
    <row r="185" spans="1:131">
      <c r="A185" s="23" t="s">
        <v>801</v>
      </c>
      <c r="B185" s="23"/>
      <c r="C185" s="44">
        <v>15</v>
      </c>
      <c r="D185" s="44">
        <v>426.36867452986309</v>
      </c>
      <c r="E185" s="44">
        <v>-8.1887999999999987</v>
      </c>
      <c r="F185" s="44">
        <v>341.07502876871905</v>
      </c>
      <c r="G185" s="44">
        <v>0</v>
      </c>
      <c r="H185" s="44">
        <v>0</v>
      </c>
      <c r="I185" s="44"/>
      <c r="J185" s="44"/>
      <c r="K185" s="44"/>
      <c r="L185" s="44">
        <v>458.17514534455051</v>
      </c>
      <c r="M185" s="44">
        <v>7.7434611809118828E-2</v>
      </c>
      <c r="N185" s="44">
        <v>7.6875723506134988E-2</v>
      </c>
      <c r="O185" s="44">
        <v>-8.270688061621426</v>
      </c>
      <c r="P185" s="44">
        <v>0</v>
      </c>
      <c r="Q185" s="44">
        <v>0</v>
      </c>
      <c r="R185" s="44">
        <v>68.014916987995278</v>
      </c>
      <c r="S185" s="44">
        <v>157.17212814878064</v>
      </c>
      <c r="T185" s="44">
        <v>0</v>
      </c>
      <c r="U185" s="44">
        <v>228.21998793514982</v>
      </c>
      <c r="V185" s="44">
        <v>20.464501726123142</v>
      </c>
      <c r="W185" s="44">
        <v>47.750504027620664</v>
      </c>
      <c r="X185" s="44">
        <v>0</v>
      </c>
      <c r="Y185" s="44">
        <v>0</v>
      </c>
      <c r="Z185" s="44">
        <v>0</v>
      </c>
      <c r="AA185" s="44">
        <v>0</v>
      </c>
      <c r="AB185" s="44">
        <v>0</v>
      </c>
      <c r="AC185" s="44">
        <v>0</v>
      </c>
      <c r="AD185" s="44">
        <v>0</v>
      </c>
      <c r="AE185" s="44">
        <v>0</v>
      </c>
      <c r="AF185" s="44">
        <v>0</v>
      </c>
      <c r="AG185" s="44">
        <v>0</v>
      </c>
      <c r="AH185" s="44">
        <v>88.479418714118424</v>
      </c>
      <c r="AI185" s="44">
        <v>204.92263217640129</v>
      </c>
      <c r="AJ185" s="44">
        <v>0</v>
      </c>
      <c r="AK185" s="44">
        <v>228.21998793514982</v>
      </c>
      <c r="AL185" s="44">
        <v>521.62203882566951</v>
      </c>
      <c r="AM185" s="44">
        <v>237.83811601848086</v>
      </c>
      <c r="AN185" s="44">
        <v>27.361402766927142</v>
      </c>
      <c r="AO185" s="44">
        <v>0</v>
      </c>
      <c r="AP185" s="44">
        <v>0</v>
      </c>
      <c r="AQ185" s="44">
        <v>265.19951878540803</v>
      </c>
      <c r="AR185" s="44">
        <v>88.479418714118424</v>
      </c>
      <c r="AS185" s="279">
        <v>2.9973017752555697</v>
      </c>
      <c r="AT185" s="44">
        <v>237.83811601848086</v>
      </c>
      <c r="AU185" s="44">
        <v>32.387751284070205</v>
      </c>
      <c r="AV185" s="44">
        <v>0</v>
      </c>
      <c r="AW185" s="44">
        <v>0</v>
      </c>
      <c r="AX185" s="44">
        <v>270.22586730255108</v>
      </c>
      <c r="AY185" s="44">
        <v>204.92263217640129</v>
      </c>
      <c r="AZ185" s="279">
        <v>1.3186726348016822</v>
      </c>
      <c r="BA185" s="44">
        <v>237.83811601848086</v>
      </c>
      <c r="BB185" s="44">
        <v>59.749154050997348</v>
      </c>
      <c r="BC185" s="44">
        <v>0</v>
      </c>
      <c r="BD185" s="44">
        <v>0</v>
      </c>
      <c r="BE185" s="44">
        <v>297.58727006947822</v>
      </c>
      <c r="BF185" s="44">
        <v>293.40205089051972</v>
      </c>
      <c r="BG185" s="44">
        <v>37.524054487673425</v>
      </c>
      <c r="BH185" s="279">
        <v>1.0142644510024921</v>
      </c>
      <c r="BI185" s="44">
        <v>14.209567156133181</v>
      </c>
      <c r="BJ185" s="44">
        <v>32.910047851133932</v>
      </c>
      <c r="BK185" s="44">
        <v>0</v>
      </c>
      <c r="BL185" s="44">
        <v>36.651543286178416</v>
      </c>
      <c r="BM185" s="44">
        <v>83.771158293445524</v>
      </c>
      <c r="BN185" s="44">
        <v>237.83811601848086</v>
      </c>
      <c r="BO185" s="44">
        <v>-53.730145352882715</v>
      </c>
      <c r="BP185" s="44">
        <v>59.749154050997348</v>
      </c>
      <c r="BQ185" s="44">
        <v>0</v>
      </c>
      <c r="BR185" s="44">
        <v>0</v>
      </c>
      <c r="BS185" s="44">
        <v>0</v>
      </c>
      <c r="BT185" s="44">
        <v>0</v>
      </c>
      <c r="BU185" s="44">
        <v>0</v>
      </c>
      <c r="BV185" s="44">
        <v>0</v>
      </c>
      <c r="BW185" s="44">
        <v>0</v>
      </c>
      <c r="BX185" s="44">
        <v>453.40703307192575</v>
      </c>
      <c r="BY185" s="44">
        <v>68.21500575374381</v>
      </c>
      <c r="BZ185" s="44">
        <v>0</v>
      </c>
      <c r="CA185" s="44">
        <v>0</v>
      </c>
      <c r="CB185" s="44">
        <v>243.85712471659551</v>
      </c>
      <c r="CC185" s="44">
        <v>521.62203882566951</v>
      </c>
      <c r="CD185" s="260">
        <v>0.51722628027275608</v>
      </c>
      <c r="CE185" s="44">
        <v>82.804520971996169</v>
      </c>
      <c r="CF185" s="44">
        <v>4.3526949919859206</v>
      </c>
      <c r="CG185" s="44">
        <v>-0.96767050320970405</v>
      </c>
      <c r="CH185" s="44">
        <v>3.3850244887762164</v>
      </c>
      <c r="CI185" s="44">
        <v>0.21763319403866152</v>
      </c>
      <c r="CJ185" s="44">
        <v>-4.8383525160485344E-2</v>
      </c>
      <c r="CK185" s="44">
        <v>0.16924966887817616</v>
      </c>
      <c r="CL185" s="44"/>
      <c r="CM185" s="44">
        <v>-8.270688061621426</v>
      </c>
      <c r="CN185" s="44"/>
      <c r="CO185" s="44">
        <v>0</v>
      </c>
      <c r="CP185" s="44">
        <v>0</v>
      </c>
      <c r="CQ185" s="44">
        <v>-53.730145352882715</v>
      </c>
      <c r="CR185" s="44">
        <v>0</v>
      </c>
      <c r="CS185" s="44">
        <v>0</v>
      </c>
      <c r="CT185" s="44">
        <v>-53.730145352882715</v>
      </c>
      <c r="CU185" s="44">
        <v>0</v>
      </c>
      <c r="CV185" s="44">
        <v>9999</v>
      </c>
      <c r="CW185" s="260">
        <v>0</v>
      </c>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row>
    <row r="186" spans="1:131">
      <c r="A186" s="23" t="s">
        <v>802</v>
      </c>
      <c r="B186" s="23"/>
      <c r="C186" s="44">
        <v>15</v>
      </c>
      <c r="D186" s="44">
        <v>426.36867452986309</v>
      </c>
      <c r="E186" s="44">
        <v>-8.1887999999999987</v>
      </c>
      <c r="F186" s="44">
        <v>341.07502876871905</v>
      </c>
      <c r="G186" s="44">
        <v>0</v>
      </c>
      <c r="H186" s="44">
        <v>0</v>
      </c>
      <c r="I186" s="44"/>
      <c r="J186" s="44"/>
      <c r="K186" s="44"/>
      <c r="L186" s="44">
        <v>458.17514534455051</v>
      </c>
      <c r="M186" s="44">
        <v>7.7434611809118828E-2</v>
      </c>
      <c r="N186" s="44">
        <v>7.6875723506134988E-2</v>
      </c>
      <c r="O186" s="44">
        <v>-8.270688061621426</v>
      </c>
      <c r="P186" s="44">
        <v>0</v>
      </c>
      <c r="Q186" s="44">
        <v>0</v>
      </c>
      <c r="R186" s="44">
        <v>68.014916987995278</v>
      </c>
      <c r="S186" s="44">
        <v>157.17212814878064</v>
      </c>
      <c r="T186" s="44">
        <v>0</v>
      </c>
      <c r="U186" s="44">
        <v>228.21998793514982</v>
      </c>
      <c r="V186" s="44">
        <v>20.464501726123142</v>
      </c>
      <c r="W186" s="44">
        <v>47.750504027620664</v>
      </c>
      <c r="X186" s="44">
        <v>0</v>
      </c>
      <c r="Y186" s="44">
        <v>0</v>
      </c>
      <c r="Z186" s="44">
        <v>0</v>
      </c>
      <c r="AA186" s="44">
        <v>0</v>
      </c>
      <c r="AB186" s="44">
        <v>0</v>
      </c>
      <c r="AC186" s="44">
        <v>0</v>
      </c>
      <c r="AD186" s="44">
        <v>0</v>
      </c>
      <c r="AE186" s="44">
        <v>0</v>
      </c>
      <c r="AF186" s="44">
        <v>0</v>
      </c>
      <c r="AG186" s="44">
        <v>0</v>
      </c>
      <c r="AH186" s="44">
        <v>88.479418714118424</v>
      </c>
      <c r="AI186" s="44">
        <v>204.92263217640129</v>
      </c>
      <c r="AJ186" s="44">
        <v>0</v>
      </c>
      <c r="AK186" s="44">
        <v>228.21998793514982</v>
      </c>
      <c r="AL186" s="44">
        <v>521.62203882566951</v>
      </c>
      <c r="AM186" s="44">
        <v>237.83811601848086</v>
      </c>
      <c r="AN186" s="44">
        <v>27.361402766927142</v>
      </c>
      <c r="AO186" s="44">
        <v>0</v>
      </c>
      <c r="AP186" s="44">
        <v>0</v>
      </c>
      <c r="AQ186" s="44">
        <v>265.19951878540803</v>
      </c>
      <c r="AR186" s="44">
        <v>88.479418714118424</v>
      </c>
      <c r="AS186" s="279">
        <v>2.9973017752555697</v>
      </c>
      <c r="AT186" s="44">
        <v>237.83811601848086</v>
      </c>
      <c r="AU186" s="44">
        <v>32.387751284070205</v>
      </c>
      <c r="AV186" s="44">
        <v>0</v>
      </c>
      <c r="AW186" s="44">
        <v>0</v>
      </c>
      <c r="AX186" s="44">
        <v>270.22586730255108</v>
      </c>
      <c r="AY186" s="44">
        <v>204.92263217640129</v>
      </c>
      <c r="AZ186" s="279">
        <v>1.3186726348016822</v>
      </c>
      <c r="BA186" s="44">
        <v>237.83811601848086</v>
      </c>
      <c r="BB186" s="44">
        <v>59.749154050997348</v>
      </c>
      <c r="BC186" s="44">
        <v>0</v>
      </c>
      <c r="BD186" s="44">
        <v>0</v>
      </c>
      <c r="BE186" s="44">
        <v>297.58727006947822</v>
      </c>
      <c r="BF186" s="44">
        <v>293.40205089051972</v>
      </c>
      <c r="BG186" s="44">
        <v>37.524054487673425</v>
      </c>
      <c r="BH186" s="279">
        <v>1.0142644510024921</v>
      </c>
      <c r="BI186" s="44">
        <v>14.209567156133181</v>
      </c>
      <c r="BJ186" s="44">
        <v>32.910047851133932</v>
      </c>
      <c r="BK186" s="44">
        <v>0</v>
      </c>
      <c r="BL186" s="44">
        <v>36.651543286178416</v>
      </c>
      <c r="BM186" s="44">
        <v>83.771158293445524</v>
      </c>
      <c r="BN186" s="44">
        <v>237.83811601848086</v>
      </c>
      <c r="BO186" s="44">
        <v>-53.730145352882715</v>
      </c>
      <c r="BP186" s="44">
        <v>59.749154050997348</v>
      </c>
      <c r="BQ186" s="44">
        <v>0</v>
      </c>
      <c r="BR186" s="44">
        <v>0</v>
      </c>
      <c r="BS186" s="44">
        <v>0</v>
      </c>
      <c r="BT186" s="44">
        <v>0</v>
      </c>
      <c r="BU186" s="44">
        <v>0</v>
      </c>
      <c r="BV186" s="44">
        <v>0</v>
      </c>
      <c r="BW186" s="44">
        <v>0</v>
      </c>
      <c r="BX186" s="44">
        <v>453.40703307192575</v>
      </c>
      <c r="BY186" s="44">
        <v>68.21500575374381</v>
      </c>
      <c r="BZ186" s="44">
        <v>0</v>
      </c>
      <c r="CA186" s="44">
        <v>0</v>
      </c>
      <c r="CB186" s="44">
        <v>243.85712471659551</v>
      </c>
      <c r="CC186" s="44">
        <v>521.62203882566951</v>
      </c>
      <c r="CD186" s="260">
        <v>0.51722628027275608</v>
      </c>
      <c r="CE186" s="44">
        <v>82.804520971996169</v>
      </c>
      <c r="CF186" s="44">
        <v>4.3526949919859206</v>
      </c>
      <c r="CG186" s="44">
        <v>-0.96767050320970405</v>
      </c>
      <c r="CH186" s="44">
        <v>3.3850244887762164</v>
      </c>
      <c r="CI186" s="44">
        <v>0.21763319403866152</v>
      </c>
      <c r="CJ186" s="44">
        <v>-4.8383525160485344E-2</v>
      </c>
      <c r="CK186" s="44">
        <v>0.16924966887817616</v>
      </c>
      <c r="CL186" s="44"/>
      <c r="CM186" s="44">
        <v>-8.270688061621426</v>
      </c>
      <c r="CN186" s="44"/>
      <c r="CO186" s="44">
        <v>0</v>
      </c>
      <c r="CP186" s="44">
        <v>0</v>
      </c>
      <c r="CQ186" s="44">
        <v>-53.730145352882715</v>
      </c>
      <c r="CR186" s="44">
        <v>0</v>
      </c>
      <c r="CS186" s="44">
        <v>0</v>
      </c>
      <c r="CT186" s="44">
        <v>-53.730145352882715</v>
      </c>
      <c r="CU186" s="44">
        <v>0</v>
      </c>
      <c r="CV186" s="44">
        <v>9999</v>
      </c>
      <c r="CW186" s="260">
        <v>0</v>
      </c>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row>
    <row r="187" spans="1:131">
      <c r="A187" s="23" t="s">
        <v>803</v>
      </c>
      <c r="B187" s="23"/>
      <c r="C187" s="44">
        <v>15</v>
      </c>
      <c r="D187" s="44">
        <v>399.7206323717466</v>
      </c>
      <c r="E187" s="44">
        <v>-8.1887999999999987</v>
      </c>
      <c r="F187" s="44">
        <v>341.07502876871905</v>
      </c>
      <c r="G187" s="44">
        <v>0</v>
      </c>
      <c r="H187" s="44">
        <v>0</v>
      </c>
      <c r="I187" s="44"/>
      <c r="J187" s="44"/>
      <c r="K187" s="44"/>
      <c r="L187" s="44">
        <v>429.58848994733006</v>
      </c>
      <c r="M187" s="44">
        <v>6.837274886709771E-2</v>
      </c>
      <c r="N187" s="44">
        <v>6.787926502709514E-2</v>
      </c>
      <c r="O187" s="44">
        <v>-8.270688046216069</v>
      </c>
      <c r="P187" s="44">
        <v>0</v>
      </c>
      <c r="Q187" s="44">
        <v>0</v>
      </c>
      <c r="R187" s="44">
        <v>68.014916987995278</v>
      </c>
      <c r="S187" s="44">
        <v>157.17212814878064</v>
      </c>
      <c r="T187" s="44">
        <v>0</v>
      </c>
      <c r="U187" s="44">
        <v>228.21998793514982</v>
      </c>
      <c r="V187" s="44">
        <v>20.464501726123142</v>
      </c>
      <c r="W187" s="44">
        <v>47.750504027620664</v>
      </c>
      <c r="X187" s="44">
        <v>0</v>
      </c>
      <c r="Y187" s="44">
        <v>0</v>
      </c>
      <c r="Z187" s="44">
        <v>0</v>
      </c>
      <c r="AA187" s="44">
        <v>0</v>
      </c>
      <c r="AB187" s="44">
        <v>0</v>
      </c>
      <c r="AC187" s="44">
        <v>0</v>
      </c>
      <c r="AD187" s="44">
        <v>0</v>
      </c>
      <c r="AE187" s="44">
        <v>0</v>
      </c>
      <c r="AF187" s="44">
        <v>0</v>
      </c>
      <c r="AG187" s="44">
        <v>0</v>
      </c>
      <c r="AH187" s="44">
        <v>88.479418714118424</v>
      </c>
      <c r="AI187" s="44">
        <v>204.92263217640129</v>
      </c>
      <c r="AJ187" s="44">
        <v>0</v>
      </c>
      <c r="AK187" s="44">
        <v>228.21998793514982</v>
      </c>
      <c r="AL187" s="44">
        <v>521.62203882566951</v>
      </c>
      <c r="AM187" s="44">
        <v>223.64939743628364</v>
      </c>
      <c r="AN187" s="44">
        <v>24.159407225365818</v>
      </c>
      <c r="AO187" s="44">
        <v>0</v>
      </c>
      <c r="AP187" s="44">
        <v>0</v>
      </c>
      <c r="AQ187" s="44">
        <v>247.80880466164945</v>
      </c>
      <c r="AR187" s="44">
        <v>88.479418714118424</v>
      </c>
      <c r="AS187" s="279">
        <v>2.800750821638335</v>
      </c>
      <c r="AT187" s="44">
        <v>223.64939743628364</v>
      </c>
      <c r="AU187" s="44">
        <v>28.597542277018015</v>
      </c>
      <c r="AV187" s="44">
        <v>0</v>
      </c>
      <c r="AW187" s="44">
        <v>0</v>
      </c>
      <c r="AX187" s="44">
        <v>252.24693971330166</v>
      </c>
      <c r="AY187" s="44">
        <v>204.92263217640129</v>
      </c>
      <c r="AZ187" s="279">
        <v>1.2309374373844792</v>
      </c>
      <c r="BA187" s="44">
        <v>223.64939743628364</v>
      </c>
      <c r="BB187" s="44">
        <v>52.756949502383833</v>
      </c>
      <c r="BC187" s="44">
        <v>0</v>
      </c>
      <c r="BD187" s="44">
        <v>0</v>
      </c>
      <c r="BE187" s="44">
        <v>276.40634693866747</v>
      </c>
      <c r="BF187" s="44">
        <v>293.40205089051972</v>
      </c>
      <c r="BG187" s="44">
        <v>41.218720199697103</v>
      </c>
      <c r="BH187" s="260">
        <v>0.9420736702409962</v>
      </c>
      <c r="BI187" s="44">
        <v>15.155132526578383</v>
      </c>
      <c r="BJ187" s="44">
        <v>35.100023185765799</v>
      </c>
      <c r="BK187" s="44">
        <v>0</v>
      </c>
      <c r="BL187" s="44">
        <v>39.090493728790953</v>
      </c>
      <c r="BM187" s="44">
        <v>89.345649441135137</v>
      </c>
      <c r="BN187" s="44">
        <v>223.64939743628364</v>
      </c>
      <c r="BO187" s="44">
        <v>-55.686594528194938</v>
      </c>
      <c r="BP187" s="44">
        <v>52.756949502383833</v>
      </c>
      <c r="BQ187" s="44">
        <v>0</v>
      </c>
      <c r="BR187" s="44">
        <v>0</v>
      </c>
      <c r="BS187" s="44">
        <v>0</v>
      </c>
      <c r="BT187" s="44">
        <v>0</v>
      </c>
      <c r="BU187" s="44">
        <v>0</v>
      </c>
      <c r="BV187" s="44">
        <v>0</v>
      </c>
      <c r="BW187" s="44">
        <v>0</v>
      </c>
      <c r="BX187" s="44">
        <v>453.40703307192575</v>
      </c>
      <c r="BY187" s="44">
        <v>68.21500575374381</v>
      </c>
      <c r="BZ187" s="44">
        <v>0</v>
      </c>
      <c r="CA187" s="44">
        <v>0</v>
      </c>
      <c r="CB187" s="44">
        <v>220.71975241047252</v>
      </c>
      <c r="CC187" s="44">
        <v>521.62203882566951</v>
      </c>
      <c r="CD187" s="260">
        <v>0.47878436415005537</v>
      </c>
      <c r="CE187" s="44">
        <v>89.847451546836737</v>
      </c>
      <c r="CF187" s="44">
        <v>4.0811269094774438</v>
      </c>
      <c r="CG187" s="44">
        <v>-0.96767050140727873</v>
      </c>
      <c r="CH187" s="44">
        <v>3.113456408070165</v>
      </c>
      <c r="CI187" s="44">
        <v>0.20405453272498172</v>
      </c>
      <c r="CJ187" s="44">
        <v>-4.8383525070364003E-2</v>
      </c>
      <c r="CK187" s="44">
        <v>0.15567100765461772</v>
      </c>
      <c r="CL187" s="44"/>
      <c r="CM187" s="44">
        <v>-8.270688046216069</v>
      </c>
      <c r="CN187" s="44"/>
      <c r="CO187" s="44">
        <v>0</v>
      </c>
      <c r="CP187" s="44">
        <v>0</v>
      </c>
      <c r="CQ187" s="44">
        <v>-55.686594528194938</v>
      </c>
      <c r="CR187" s="44">
        <v>0</v>
      </c>
      <c r="CS187" s="44">
        <v>0</v>
      </c>
      <c r="CT187" s="44">
        <v>-55.686594528194938</v>
      </c>
      <c r="CU187" s="44">
        <v>0</v>
      </c>
      <c r="CV187" s="44">
        <v>9999</v>
      </c>
      <c r="CW187" s="260">
        <v>0</v>
      </c>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row>
    <row r="188" spans="1:131">
      <c r="A188" s="23" t="s">
        <v>804</v>
      </c>
      <c r="B188" s="23"/>
      <c r="C188" s="44">
        <v>15</v>
      </c>
      <c r="D188" s="44">
        <v>399.7206323717466</v>
      </c>
      <c r="E188" s="44">
        <v>-8.1887999999999987</v>
      </c>
      <c r="F188" s="44">
        <v>341.07502876871905</v>
      </c>
      <c r="G188" s="44">
        <v>0</v>
      </c>
      <c r="H188" s="44">
        <v>0</v>
      </c>
      <c r="I188" s="44"/>
      <c r="J188" s="44"/>
      <c r="K188" s="44"/>
      <c r="L188" s="44">
        <v>429.58848994733006</v>
      </c>
      <c r="M188" s="44">
        <v>6.837274886709771E-2</v>
      </c>
      <c r="N188" s="44">
        <v>6.787926502709514E-2</v>
      </c>
      <c r="O188" s="44">
        <v>-8.270688046216069</v>
      </c>
      <c r="P188" s="44">
        <v>0</v>
      </c>
      <c r="Q188" s="44">
        <v>0</v>
      </c>
      <c r="R188" s="44">
        <v>68.014916987995278</v>
      </c>
      <c r="S188" s="44">
        <v>157.17212814878064</v>
      </c>
      <c r="T188" s="44">
        <v>0</v>
      </c>
      <c r="U188" s="44">
        <v>228.21998793514982</v>
      </c>
      <c r="V188" s="44">
        <v>20.464501726123142</v>
      </c>
      <c r="W188" s="44">
        <v>47.750504027620664</v>
      </c>
      <c r="X188" s="44">
        <v>0</v>
      </c>
      <c r="Y188" s="44">
        <v>0</v>
      </c>
      <c r="Z188" s="44">
        <v>0</v>
      </c>
      <c r="AA188" s="44">
        <v>0</v>
      </c>
      <c r="AB188" s="44">
        <v>0</v>
      </c>
      <c r="AC188" s="44">
        <v>0</v>
      </c>
      <c r="AD188" s="44">
        <v>0</v>
      </c>
      <c r="AE188" s="44">
        <v>0</v>
      </c>
      <c r="AF188" s="44">
        <v>0</v>
      </c>
      <c r="AG188" s="44">
        <v>0</v>
      </c>
      <c r="AH188" s="44">
        <v>88.479418714118424</v>
      </c>
      <c r="AI188" s="44">
        <v>204.92263217640129</v>
      </c>
      <c r="AJ188" s="44">
        <v>0</v>
      </c>
      <c r="AK188" s="44">
        <v>228.21998793514982</v>
      </c>
      <c r="AL188" s="44">
        <v>521.62203882566951</v>
      </c>
      <c r="AM188" s="44">
        <v>223.64939743628364</v>
      </c>
      <c r="AN188" s="44">
        <v>24.159407225365818</v>
      </c>
      <c r="AO188" s="44">
        <v>0</v>
      </c>
      <c r="AP188" s="44">
        <v>0</v>
      </c>
      <c r="AQ188" s="44">
        <v>247.80880466164945</v>
      </c>
      <c r="AR188" s="44">
        <v>88.479418714118424</v>
      </c>
      <c r="AS188" s="279">
        <v>2.800750821638335</v>
      </c>
      <c r="AT188" s="44">
        <v>223.64939743628364</v>
      </c>
      <c r="AU188" s="44">
        <v>28.597542277018015</v>
      </c>
      <c r="AV188" s="44">
        <v>0</v>
      </c>
      <c r="AW188" s="44">
        <v>0</v>
      </c>
      <c r="AX188" s="44">
        <v>252.24693971330166</v>
      </c>
      <c r="AY188" s="44">
        <v>204.92263217640129</v>
      </c>
      <c r="AZ188" s="279">
        <v>1.2309374373844792</v>
      </c>
      <c r="BA188" s="44">
        <v>223.64939743628364</v>
      </c>
      <c r="BB188" s="44">
        <v>52.756949502383833</v>
      </c>
      <c r="BC188" s="44">
        <v>0</v>
      </c>
      <c r="BD188" s="44">
        <v>0</v>
      </c>
      <c r="BE188" s="44">
        <v>276.40634693866747</v>
      </c>
      <c r="BF188" s="44">
        <v>293.40205089051972</v>
      </c>
      <c r="BG188" s="44">
        <v>41.218720199697103</v>
      </c>
      <c r="BH188" s="260">
        <v>0.9420736702409962</v>
      </c>
      <c r="BI188" s="44">
        <v>15.155132526578383</v>
      </c>
      <c r="BJ188" s="44">
        <v>35.100023185765799</v>
      </c>
      <c r="BK188" s="44">
        <v>0</v>
      </c>
      <c r="BL188" s="44">
        <v>39.090493728790953</v>
      </c>
      <c r="BM188" s="44">
        <v>89.345649441135137</v>
      </c>
      <c r="BN188" s="44">
        <v>223.64939743628364</v>
      </c>
      <c r="BO188" s="44">
        <v>-55.686594528194938</v>
      </c>
      <c r="BP188" s="44">
        <v>52.756949502383833</v>
      </c>
      <c r="BQ188" s="44">
        <v>0</v>
      </c>
      <c r="BR188" s="44">
        <v>0</v>
      </c>
      <c r="BS188" s="44">
        <v>0</v>
      </c>
      <c r="BT188" s="44">
        <v>0</v>
      </c>
      <c r="BU188" s="44">
        <v>0</v>
      </c>
      <c r="BV188" s="44">
        <v>0</v>
      </c>
      <c r="BW188" s="44">
        <v>0</v>
      </c>
      <c r="BX188" s="44">
        <v>453.40703307192575</v>
      </c>
      <c r="BY188" s="44">
        <v>68.21500575374381</v>
      </c>
      <c r="BZ188" s="44">
        <v>0</v>
      </c>
      <c r="CA188" s="44">
        <v>0</v>
      </c>
      <c r="CB188" s="44">
        <v>220.71975241047252</v>
      </c>
      <c r="CC188" s="44">
        <v>521.62203882566951</v>
      </c>
      <c r="CD188" s="260">
        <v>0.47878436415005537</v>
      </c>
      <c r="CE188" s="44">
        <v>89.847451546836737</v>
      </c>
      <c r="CF188" s="44">
        <v>4.0811269094774438</v>
      </c>
      <c r="CG188" s="44">
        <v>-0.96767050140727873</v>
      </c>
      <c r="CH188" s="44">
        <v>3.113456408070165</v>
      </c>
      <c r="CI188" s="44">
        <v>0.20405453272498172</v>
      </c>
      <c r="CJ188" s="44">
        <v>-4.8383525070364003E-2</v>
      </c>
      <c r="CK188" s="44">
        <v>0.15567100765461772</v>
      </c>
      <c r="CL188" s="44"/>
      <c r="CM188" s="44">
        <v>-8.270688046216069</v>
      </c>
      <c r="CN188" s="44"/>
      <c r="CO188" s="44">
        <v>0</v>
      </c>
      <c r="CP188" s="44">
        <v>0</v>
      </c>
      <c r="CQ188" s="44">
        <v>-55.686594528194938</v>
      </c>
      <c r="CR188" s="44">
        <v>0</v>
      </c>
      <c r="CS188" s="44">
        <v>0</v>
      </c>
      <c r="CT188" s="44">
        <v>-55.686594528194938</v>
      </c>
      <c r="CU188" s="44">
        <v>0</v>
      </c>
      <c r="CV188" s="44">
        <v>9999</v>
      </c>
      <c r="CW188" s="260">
        <v>0</v>
      </c>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row>
    <row r="189" spans="1:131">
      <c r="A189" s="23" t="s">
        <v>807</v>
      </c>
      <c r="B189" s="23"/>
      <c r="C189" s="44">
        <v>15.000000000000002</v>
      </c>
      <c r="D189" s="44">
        <v>605.06626081058732</v>
      </c>
      <c r="E189" s="44">
        <v>-8.1887999999999987</v>
      </c>
      <c r="F189" s="44">
        <v>562.77379746838631</v>
      </c>
      <c r="G189" s="44">
        <v>0</v>
      </c>
      <c r="H189" s="44">
        <v>0</v>
      </c>
      <c r="I189" s="44"/>
      <c r="J189" s="44"/>
      <c r="K189" s="44"/>
      <c r="L189" s="44">
        <v>650.2033065530884</v>
      </c>
      <c r="M189" s="44">
        <v>0.10988863353135776</v>
      </c>
      <c r="N189" s="44">
        <v>0.10909550665338043</v>
      </c>
      <c r="O189" s="44">
        <v>-8.270688061621426</v>
      </c>
      <c r="P189" s="44">
        <v>0</v>
      </c>
      <c r="Q189" s="44">
        <v>0</v>
      </c>
      <c r="R189" s="44">
        <v>112.22461303019217</v>
      </c>
      <c r="S189" s="44">
        <v>259.33401144548799</v>
      </c>
      <c r="T189" s="44">
        <v>0</v>
      </c>
      <c r="U189" s="44">
        <v>376.56298009299712</v>
      </c>
      <c r="V189" s="44">
        <v>33.766427848103177</v>
      </c>
      <c r="W189" s="44">
        <v>78.788331645574075</v>
      </c>
      <c r="X189" s="44">
        <v>0</v>
      </c>
      <c r="Y189" s="44">
        <v>0</v>
      </c>
      <c r="Z189" s="44">
        <v>0</v>
      </c>
      <c r="AA189" s="44">
        <v>0</v>
      </c>
      <c r="AB189" s="44">
        <v>0</v>
      </c>
      <c r="AC189" s="44">
        <v>0</v>
      </c>
      <c r="AD189" s="44">
        <v>0</v>
      </c>
      <c r="AE189" s="44">
        <v>0</v>
      </c>
      <c r="AF189" s="44">
        <v>0</v>
      </c>
      <c r="AG189" s="44">
        <v>0</v>
      </c>
      <c r="AH189" s="44">
        <v>145.99104087829534</v>
      </c>
      <c r="AI189" s="44">
        <v>338.12234309106208</v>
      </c>
      <c r="AJ189" s="44">
        <v>0</v>
      </c>
      <c r="AK189" s="44">
        <v>376.56298009299712</v>
      </c>
      <c r="AL189" s="44">
        <v>860.67636406235454</v>
      </c>
      <c r="AM189" s="44">
        <v>337.51968222388143</v>
      </c>
      <c r="AN189" s="44">
        <v>38.828982173636483</v>
      </c>
      <c r="AO189" s="44">
        <v>0</v>
      </c>
      <c r="AP189" s="44">
        <v>0</v>
      </c>
      <c r="AQ189" s="44">
        <v>376.34866439751789</v>
      </c>
      <c r="AR189" s="44">
        <v>145.99104087829534</v>
      </c>
      <c r="AS189" s="279">
        <v>2.5778887672378401</v>
      </c>
      <c r="AT189" s="44">
        <v>337.51968222388143</v>
      </c>
      <c r="AU189" s="44">
        <v>45.961949683860027</v>
      </c>
      <c r="AV189" s="44">
        <v>0</v>
      </c>
      <c r="AW189" s="44">
        <v>0</v>
      </c>
      <c r="AX189" s="44">
        <v>383.48163190774147</v>
      </c>
      <c r="AY189" s="44">
        <v>338.12234309106208</v>
      </c>
      <c r="AZ189" s="279">
        <v>1.134150521973827</v>
      </c>
      <c r="BA189" s="44">
        <v>337.51968222388143</v>
      </c>
      <c r="BB189" s="44">
        <v>84.790931857496503</v>
      </c>
      <c r="BC189" s="44">
        <v>0</v>
      </c>
      <c r="BD189" s="44">
        <v>0</v>
      </c>
      <c r="BE189" s="44">
        <v>422.31061408137793</v>
      </c>
      <c r="BF189" s="44">
        <v>484.11338396935741</v>
      </c>
      <c r="BG189" s="44">
        <v>45.190242306944832</v>
      </c>
      <c r="BH189" s="260">
        <v>0.87233823328484683</v>
      </c>
      <c r="BI189" s="44">
        <v>16.521411398338191</v>
      </c>
      <c r="BJ189" s="44">
        <v>38.264391428200341</v>
      </c>
      <c r="BK189" s="44">
        <v>0</v>
      </c>
      <c r="BL189" s="44">
        <v>42.614614390529873</v>
      </c>
      <c r="BM189" s="44">
        <v>97.400417217068409</v>
      </c>
      <c r="BN189" s="44">
        <v>337.51968222388143</v>
      </c>
      <c r="BO189" s="44">
        <v>-53.730145352882715</v>
      </c>
      <c r="BP189" s="44">
        <v>84.790931857496503</v>
      </c>
      <c r="BQ189" s="44">
        <v>0</v>
      </c>
      <c r="BR189" s="44">
        <v>0</v>
      </c>
      <c r="BS189" s="44">
        <v>0</v>
      </c>
      <c r="BT189" s="44">
        <v>0</v>
      </c>
      <c r="BU189" s="44">
        <v>0</v>
      </c>
      <c r="BV189" s="44">
        <v>0</v>
      </c>
      <c r="BW189" s="44">
        <v>0</v>
      </c>
      <c r="BX189" s="44">
        <v>748.1216045686773</v>
      </c>
      <c r="BY189" s="44">
        <v>112.55475949367727</v>
      </c>
      <c r="BZ189" s="44">
        <v>0</v>
      </c>
      <c r="CA189" s="44">
        <v>0</v>
      </c>
      <c r="CB189" s="44">
        <v>368.58046872849525</v>
      </c>
      <c r="CC189" s="44">
        <v>860.67636406235454</v>
      </c>
      <c r="CD189" s="260">
        <v>0.46184121584113119</v>
      </c>
      <c r="CE189" s="44">
        <v>93.885351983534818</v>
      </c>
      <c r="CF189" s="44">
        <v>6.1769755626487104</v>
      </c>
      <c r="CG189" s="44">
        <v>-0.96767050320970405</v>
      </c>
      <c r="CH189" s="44">
        <v>5.2093050594390062</v>
      </c>
      <c r="CI189" s="44">
        <v>0.30884657061271698</v>
      </c>
      <c r="CJ189" s="44">
        <v>-4.8383525160485344E-2</v>
      </c>
      <c r="CK189" s="44">
        <v>0.26046304545223165</v>
      </c>
      <c r="CL189" s="44"/>
      <c r="CM189" s="44">
        <v>-8.270688061621426</v>
      </c>
      <c r="CN189" s="44"/>
      <c r="CO189" s="44">
        <v>0</v>
      </c>
      <c r="CP189" s="44">
        <v>0</v>
      </c>
      <c r="CQ189" s="44">
        <v>-53.730145352882715</v>
      </c>
      <c r="CR189" s="44">
        <v>0</v>
      </c>
      <c r="CS189" s="44">
        <v>0</v>
      </c>
      <c r="CT189" s="44">
        <v>-53.730145352882715</v>
      </c>
      <c r="CU189" s="44">
        <v>0</v>
      </c>
      <c r="CV189" s="44">
        <v>9999</v>
      </c>
      <c r="CW189" s="260">
        <v>0</v>
      </c>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row>
    <row r="190" spans="1:131">
      <c r="A190" s="23" t="s">
        <v>805</v>
      </c>
      <c r="B190" s="23"/>
      <c r="C190" s="44">
        <v>15</v>
      </c>
      <c r="D190" s="44">
        <v>378.16641300661712</v>
      </c>
      <c r="E190" s="44">
        <v>-8.1887999999999987</v>
      </c>
      <c r="F190" s="44">
        <v>341.07502876871905</v>
      </c>
      <c r="G190" s="44">
        <v>0</v>
      </c>
      <c r="H190" s="44">
        <v>0</v>
      </c>
      <c r="I190" s="44"/>
      <c r="J190" s="44"/>
      <c r="K190" s="44"/>
      <c r="L190" s="44">
        <v>406.37706659568028</v>
      </c>
      <c r="M190" s="44">
        <v>6.8680395957098614E-2</v>
      </c>
      <c r="N190" s="44">
        <v>6.8184691658362773E-2</v>
      </c>
      <c r="O190" s="44">
        <v>-8.270688061621426</v>
      </c>
      <c r="P190" s="44">
        <v>0</v>
      </c>
      <c r="Q190" s="44">
        <v>0</v>
      </c>
      <c r="R190" s="44">
        <v>68.014916987995278</v>
      </c>
      <c r="S190" s="44">
        <v>157.17212814878064</v>
      </c>
      <c r="T190" s="44">
        <v>0</v>
      </c>
      <c r="U190" s="44">
        <v>228.21998793514982</v>
      </c>
      <c r="V190" s="44">
        <v>20.464501726123142</v>
      </c>
      <c r="W190" s="44">
        <v>47.750504027620664</v>
      </c>
      <c r="X190" s="44">
        <v>0</v>
      </c>
      <c r="Y190" s="44">
        <v>0</v>
      </c>
      <c r="Z190" s="44">
        <v>0</v>
      </c>
      <c r="AA190" s="44">
        <v>0</v>
      </c>
      <c r="AB190" s="44">
        <v>0</v>
      </c>
      <c r="AC190" s="44">
        <v>0</v>
      </c>
      <c r="AD190" s="44">
        <v>0</v>
      </c>
      <c r="AE190" s="44">
        <v>0</v>
      </c>
      <c r="AF190" s="44">
        <v>0</v>
      </c>
      <c r="AG190" s="44">
        <v>0</v>
      </c>
      <c r="AH190" s="44">
        <v>88.479418714118424</v>
      </c>
      <c r="AI190" s="44">
        <v>204.92263217640129</v>
      </c>
      <c r="AJ190" s="44">
        <v>0</v>
      </c>
      <c r="AK190" s="44">
        <v>228.21998793514982</v>
      </c>
      <c r="AL190" s="44">
        <v>521.62203882566951</v>
      </c>
      <c r="AM190" s="44">
        <v>210.94980138992605</v>
      </c>
      <c r="AN190" s="44">
        <v>24.268113858522803</v>
      </c>
      <c r="AO190" s="44">
        <v>0</v>
      </c>
      <c r="AP190" s="44">
        <v>0</v>
      </c>
      <c r="AQ190" s="44">
        <v>235.21791524844886</v>
      </c>
      <c r="AR190" s="44">
        <v>88.479418714118424</v>
      </c>
      <c r="AS190" s="279">
        <v>2.6584477912140234</v>
      </c>
      <c r="AT190" s="44">
        <v>210.94980138992605</v>
      </c>
      <c r="AU190" s="44">
        <v>28.726218552412529</v>
      </c>
      <c r="AV190" s="44">
        <v>0</v>
      </c>
      <c r="AW190" s="44">
        <v>0</v>
      </c>
      <c r="AX190" s="44">
        <v>239.67601994233857</v>
      </c>
      <c r="AY190" s="44">
        <v>204.92263217640129</v>
      </c>
      <c r="AZ190" s="279">
        <v>1.1695927257855097</v>
      </c>
      <c r="BA190" s="44">
        <v>210.94980138992605</v>
      </c>
      <c r="BB190" s="44">
        <v>52.994332410935328</v>
      </c>
      <c r="BC190" s="44">
        <v>0</v>
      </c>
      <c r="BD190" s="44">
        <v>0</v>
      </c>
      <c r="BE190" s="44">
        <v>263.94413380086138</v>
      </c>
      <c r="BF190" s="44">
        <v>293.40205089051972</v>
      </c>
      <c r="BG190" s="44">
        <v>43.530066463716395</v>
      </c>
      <c r="BH190" s="260">
        <v>0.89959880307499862</v>
      </c>
      <c r="BI190" s="44">
        <v>16.020762568085523</v>
      </c>
      <c r="BJ190" s="44">
        <v>37.104864415224569</v>
      </c>
      <c r="BK190" s="44">
        <v>0</v>
      </c>
      <c r="BL190" s="44">
        <v>41.323262439301693</v>
      </c>
      <c r="BM190" s="44">
        <v>94.448889422611785</v>
      </c>
      <c r="BN190" s="44">
        <v>210.94980138992605</v>
      </c>
      <c r="BO190" s="44">
        <v>-53.730145352882715</v>
      </c>
      <c r="BP190" s="44">
        <v>52.994332410935328</v>
      </c>
      <c r="BQ190" s="44">
        <v>0</v>
      </c>
      <c r="BR190" s="44">
        <v>0</v>
      </c>
      <c r="BS190" s="44">
        <v>0</v>
      </c>
      <c r="BT190" s="44">
        <v>0</v>
      </c>
      <c r="BU190" s="44">
        <v>0</v>
      </c>
      <c r="BV190" s="44">
        <v>0</v>
      </c>
      <c r="BW190" s="44">
        <v>0</v>
      </c>
      <c r="BX190" s="44">
        <v>453.40703307192575</v>
      </c>
      <c r="BY190" s="44">
        <v>68.21500575374381</v>
      </c>
      <c r="BZ190" s="44">
        <v>0</v>
      </c>
      <c r="CA190" s="44">
        <v>0</v>
      </c>
      <c r="CB190" s="44">
        <v>210.21398844797866</v>
      </c>
      <c r="CC190" s="44">
        <v>521.62203882566951</v>
      </c>
      <c r="CD190" s="260">
        <v>0.45875229304587145</v>
      </c>
      <c r="CE190" s="44">
        <v>94.582121360714282</v>
      </c>
      <c r="CF190" s="44">
        <v>3.8606097266554498</v>
      </c>
      <c r="CG190" s="44">
        <v>-0.96767050320970405</v>
      </c>
      <c r="CH190" s="44">
        <v>2.8929392234457456</v>
      </c>
      <c r="CI190" s="44">
        <v>0.19302910663294814</v>
      </c>
      <c r="CJ190" s="44">
        <v>-4.8383525160485344E-2</v>
      </c>
      <c r="CK190" s="44">
        <v>0.14464558147246281</v>
      </c>
      <c r="CL190" s="44"/>
      <c r="CM190" s="44">
        <v>-8.270688061621426</v>
      </c>
      <c r="CN190" s="44"/>
      <c r="CO190" s="44">
        <v>0</v>
      </c>
      <c r="CP190" s="44">
        <v>0</v>
      </c>
      <c r="CQ190" s="44">
        <v>-53.730145352882715</v>
      </c>
      <c r="CR190" s="44">
        <v>0</v>
      </c>
      <c r="CS190" s="44">
        <v>0</v>
      </c>
      <c r="CT190" s="44">
        <v>-53.730145352882715</v>
      </c>
      <c r="CU190" s="44">
        <v>0</v>
      </c>
      <c r="CV190" s="44">
        <v>9999</v>
      </c>
      <c r="CW190" s="260">
        <v>0</v>
      </c>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row>
    <row r="191" spans="1:131">
      <c r="A191" s="23" t="s">
        <v>806</v>
      </c>
      <c r="B191" s="23"/>
      <c r="C191" s="44">
        <v>15</v>
      </c>
      <c r="D191" s="44">
        <v>378.16641300661712</v>
      </c>
      <c r="E191" s="44">
        <v>-8.1887999999999987</v>
      </c>
      <c r="F191" s="44">
        <v>341.07502876871905</v>
      </c>
      <c r="G191" s="44">
        <v>0</v>
      </c>
      <c r="H191" s="44">
        <v>0</v>
      </c>
      <c r="I191" s="44"/>
      <c r="J191" s="44"/>
      <c r="K191" s="44"/>
      <c r="L191" s="44">
        <v>406.37706659568028</v>
      </c>
      <c r="M191" s="44">
        <v>6.8680395957098614E-2</v>
      </c>
      <c r="N191" s="44">
        <v>6.8184691658362773E-2</v>
      </c>
      <c r="O191" s="44">
        <v>-8.270688061621426</v>
      </c>
      <c r="P191" s="44">
        <v>0</v>
      </c>
      <c r="Q191" s="44">
        <v>0</v>
      </c>
      <c r="R191" s="44">
        <v>68.014916987995278</v>
      </c>
      <c r="S191" s="44">
        <v>157.17212814878064</v>
      </c>
      <c r="T191" s="44">
        <v>0</v>
      </c>
      <c r="U191" s="44">
        <v>228.21998793514982</v>
      </c>
      <c r="V191" s="44">
        <v>20.464501726123142</v>
      </c>
      <c r="W191" s="44">
        <v>47.750504027620664</v>
      </c>
      <c r="X191" s="44">
        <v>0</v>
      </c>
      <c r="Y191" s="44">
        <v>0</v>
      </c>
      <c r="Z191" s="44">
        <v>0</v>
      </c>
      <c r="AA191" s="44">
        <v>0</v>
      </c>
      <c r="AB191" s="44">
        <v>0</v>
      </c>
      <c r="AC191" s="44">
        <v>0</v>
      </c>
      <c r="AD191" s="44">
        <v>0</v>
      </c>
      <c r="AE191" s="44">
        <v>0</v>
      </c>
      <c r="AF191" s="44">
        <v>0</v>
      </c>
      <c r="AG191" s="44">
        <v>0</v>
      </c>
      <c r="AH191" s="44">
        <v>88.479418714118424</v>
      </c>
      <c r="AI191" s="44">
        <v>204.92263217640129</v>
      </c>
      <c r="AJ191" s="44">
        <v>0</v>
      </c>
      <c r="AK191" s="44">
        <v>228.21998793514982</v>
      </c>
      <c r="AL191" s="44">
        <v>521.62203882566951</v>
      </c>
      <c r="AM191" s="44">
        <v>210.94980138992605</v>
      </c>
      <c r="AN191" s="44">
        <v>24.268113858522803</v>
      </c>
      <c r="AO191" s="44">
        <v>0</v>
      </c>
      <c r="AP191" s="44">
        <v>0</v>
      </c>
      <c r="AQ191" s="44">
        <v>235.21791524844886</v>
      </c>
      <c r="AR191" s="44">
        <v>88.479418714118424</v>
      </c>
      <c r="AS191" s="279">
        <v>2.6584477912140234</v>
      </c>
      <c r="AT191" s="44">
        <v>210.94980138992605</v>
      </c>
      <c r="AU191" s="44">
        <v>28.726218552412529</v>
      </c>
      <c r="AV191" s="44">
        <v>0</v>
      </c>
      <c r="AW191" s="44">
        <v>0</v>
      </c>
      <c r="AX191" s="44">
        <v>239.67601994233857</v>
      </c>
      <c r="AY191" s="44">
        <v>204.92263217640129</v>
      </c>
      <c r="AZ191" s="279">
        <v>1.1695927257855097</v>
      </c>
      <c r="BA191" s="44">
        <v>210.94980138992605</v>
      </c>
      <c r="BB191" s="44">
        <v>52.994332410935328</v>
      </c>
      <c r="BC191" s="44">
        <v>0</v>
      </c>
      <c r="BD191" s="44">
        <v>0</v>
      </c>
      <c r="BE191" s="44">
        <v>263.94413380086138</v>
      </c>
      <c r="BF191" s="44">
        <v>293.40205089051972</v>
      </c>
      <c r="BG191" s="44">
        <v>43.530066463716395</v>
      </c>
      <c r="BH191" s="260">
        <v>0.89959880307499862</v>
      </c>
      <c r="BI191" s="44">
        <v>16.020762568085523</v>
      </c>
      <c r="BJ191" s="44">
        <v>37.104864415224569</v>
      </c>
      <c r="BK191" s="44">
        <v>0</v>
      </c>
      <c r="BL191" s="44">
        <v>41.323262439301693</v>
      </c>
      <c r="BM191" s="44">
        <v>94.448889422611785</v>
      </c>
      <c r="BN191" s="44">
        <v>210.94980138992605</v>
      </c>
      <c r="BO191" s="44">
        <v>-53.730145352882715</v>
      </c>
      <c r="BP191" s="44">
        <v>52.994332410935328</v>
      </c>
      <c r="BQ191" s="44">
        <v>0</v>
      </c>
      <c r="BR191" s="44">
        <v>0</v>
      </c>
      <c r="BS191" s="44">
        <v>0</v>
      </c>
      <c r="BT191" s="44">
        <v>0</v>
      </c>
      <c r="BU191" s="44">
        <v>0</v>
      </c>
      <c r="BV191" s="44">
        <v>0</v>
      </c>
      <c r="BW191" s="44">
        <v>0</v>
      </c>
      <c r="BX191" s="44">
        <v>453.40703307192575</v>
      </c>
      <c r="BY191" s="44">
        <v>68.21500575374381</v>
      </c>
      <c r="BZ191" s="44">
        <v>0</v>
      </c>
      <c r="CA191" s="44">
        <v>0</v>
      </c>
      <c r="CB191" s="44">
        <v>210.21398844797866</v>
      </c>
      <c r="CC191" s="44">
        <v>521.62203882566951</v>
      </c>
      <c r="CD191" s="260">
        <v>0.45875229304587145</v>
      </c>
      <c r="CE191" s="44">
        <v>94.582121360714282</v>
      </c>
      <c r="CF191" s="44">
        <v>3.8606097266554498</v>
      </c>
      <c r="CG191" s="44">
        <v>-0.96767050320970405</v>
      </c>
      <c r="CH191" s="44">
        <v>2.8929392234457456</v>
      </c>
      <c r="CI191" s="44">
        <v>0.19302910663294814</v>
      </c>
      <c r="CJ191" s="44">
        <v>-4.8383525160485344E-2</v>
      </c>
      <c r="CK191" s="44">
        <v>0.14464558147246281</v>
      </c>
      <c r="CL191" s="44"/>
      <c r="CM191" s="44">
        <v>-8.270688061621426</v>
      </c>
      <c r="CN191" s="44"/>
      <c r="CO191" s="44">
        <v>0</v>
      </c>
      <c r="CP191" s="44">
        <v>0</v>
      </c>
      <c r="CQ191" s="44">
        <v>-53.730145352882715</v>
      </c>
      <c r="CR191" s="44">
        <v>0</v>
      </c>
      <c r="CS191" s="44">
        <v>0</v>
      </c>
      <c r="CT191" s="44">
        <v>-53.730145352882715</v>
      </c>
      <c r="CU191" s="44">
        <v>0</v>
      </c>
      <c r="CV191" s="44">
        <v>9999</v>
      </c>
      <c r="CW191" s="260">
        <v>0</v>
      </c>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row>
    <row r="192" spans="1:131">
      <c r="A192" s="23" t="s">
        <v>808</v>
      </c>
      <c r="B192" s="23"/>
      <c r="C192" s="44">
        <v>14.999999999999998</v>
      </c>
      <c r="D192" s="44">
        <v>596.91614434180826</v>
      </c>
      <c r="E192" s="44">
        <v>-8.1887999999999987</v>
      </c>
      <c r="F192" s="44">
        <v>562.77379746838631</v>
      </c>
      <c r="G192" s="44">
        <v>0</v>
      </c>
      <c r="H192" s="44">
        <v>0</v>
      </c>
      <c r="I192" s="44"/>
      <c r="J192" s="44"/>
      <c r="K192" s="44"/>
      <c r="L192" s="44">
        <v>641.44520348237063</v>
      </c>
      <c r="M192" s="44">
        <v>0.10840845653276636</v>
      </c>
      <c r="N192" s="44">
        <v>0.10762601290858897</v>
      </c>
      <c r="O192" s="44">
        <v>-8.270688061621426</v>
      </c>
      <c r="P192" s="44">
        <v>0</v>
      </c>
      <c r="Q192" s="44">
        <v>0</v>
      </c>
      <c r="R192" s="44">
        <v>112.22461303019217</v>
      </c>
      <c r="S192" s="44">
        <v>259.33401144548799</v>
      </c>
      <c r="T192" s="44">
        <v>0</v>
      </c>
      <c r="U192" s="44">
        <v>376.56298009299712</v>
      </c>
      <c r="V192" s="44">
        <v>33.766427848103177</v>
      </c>
      <c r="W192" s="44">
        <v>78.788331645574075</v>
      </c>
      <c r="X192" s="44">
        <v>0</v>
      </c>
      <c r="Y192" s="44">
        <v>0</v>
      </c>
      <c r="Z192" s="44">
        <v>0</v>
      </c>
      <c r="AA192" s="44">
        <v>0</v>
      </c>
      <c r="AB192" s="44">
        <v>0</v>
      </c>
      <c r="AC192" s="44">
        <v>0</v>
      </c>
      <c r="AD192" s="44">
        <v>0</v>
      </c>
      <c r="AE192" s="44">
        <v>0</v>
      </c>
      <c r="AF192" s="44">
        <v>0</v>
      </c>
      <c r="AG192" s="44">
        <v>0</v>
      </c>
      <c r="AH192" s="44">
        <v>145.99104087829534</v>
      </c>
      <c r="AI192" s="44">
        <v>338.12234309106208</v>
      </c>
      <c r="AJ192" s="44">
        <v>0</v>
      </c>
      <c r="AK192" s="44">
        <v>376.56298009299712</v>
      </c>
      <c r="AL192" s="44">
        <v>860.67636406235454</v>
      </c>
      <c r="AM192" s="44">
        <v>332.97336242587318</v>
      </c>
      <c r="AN192" s="44">
        <v>38.305963873698012</v>
      </c>
      <c r="AO192" s="44">
        <v>0</v>
      </c>
      <c r="AP192" s="44">
        <v>0</v>
      </c>
      <c r="AQ192" s="44">
        <v>371.27932629957121</v>
      </c>
      <c r="AR192" s="44">
        <v>145.99104087829534</v>
      </c>
      <c r="AS192" s="279">
        <v>2.5431651426410902</v>
      </c>
      <c r="AT192" s="44">
        <v>332.97336242587318</v>
      </c>
      <c r="AU192" s="44">
        <v>45.342851797698287</v>
      </c>
      <c r="AV192" s="44">
        <v>0</v>
      </c>
      <c r="AW192" s="44">
        <v>0</v>
      </c>
      <c r="AX192" s="44">
        <v>378.31621422357148</v>
      </c>
      <c r="AY192" s="44">
        <v>338.12234309106208</v>
      </c>
      <c r="AZ192" s="279">
        <v>1.1188737507408213</v>
      </c>
      <c r="BA192" s="44">
        <v>332.97336242587318</v>
      </c>
      <c r="BB192" s="44">
        <v>83.648815671396306</v>
      </c>
      <c r="BC192" s="44">
        <v>0</v>
      </c>
      <c r="BD192" s="44">
        <v>0</v>
      </c>
      <c r="BE192" s="44">
        <v>416.62217809726951</v>
      </c>
      <c r="BF192" s="44">
        <v>484.11338396935741</v>
      </c>
      <c r="BG192" s="44">
        <v>45.938271453256831</v>
      </c>
      <c r="BH192" s="260">
        <v>0.86058801903241777</v>
      </c>
      <c r="BI192" s="44">
        <v>16.746989862585533</v>
      </c>
      <c r="BJ192" s="44">
        <v>38.786842110264999</v>
      </c>
      <c r="BK192" s="44">
        <v>0</v>
      </c>
      <c r="BL192" s="44">
        <v>43.19646173013885</v>
      </c>
      <c r="BM192" s="44">
        <v>98.730293702989371</v>
      </c>
      <c r="BN192" s="44">
        <v>332.97336242587318</v>
      </c>
      <c r="BO192" s="44">
        <v>-53.730145352882715</v>
      </c>
      <c r="BP192" s="44">
        <v>83.648815671396306</v>
      </c>
      <c r="BQ192" s="44">
        <v>0</v>
      </c>
      <c r="BR192" s="44">
        <v>0</v>
      </c>
      <c r="BS192" s="44">
        <v>0</v>
      </c>
      <c r="BT192" s="44">
        <v>0</v>
      </c>
      <c r="BU192" s="44">
        <v>0</v>
      </c>
      <c r="BV192" s="44">
        <v>0</v>
      </c>
      <c r="BW192" s="44">
        <v>0</v>
      </c>
      <c r="BX192" s="44">
        <v>748.1216045686773</v>
      </c>
      <c r="BY192" s="44">
        <v>112.55475949367727</v>
      </c>
      <c r="BZ192" s="44">
        <v>0</v>
      </c>
      <c r="CA192" s="44">
        <v>0</v>
      </c>
      <c r="CB192" s="44">
        <v>362.89203274438682</v>
      </c>
      <c r="CC192" s="44">
        <v>860.67636406235454</v>
      </c>
      <c r="CD192" s="260">
        <v>0.45562031088744032</v>
      </c>
      <c r="CE192" s="44">
        <v>95.298249753498794</v>
      </c>
      <c r="CF192" s="44">
        <v>6.0937729887802901</v>
      </c>
      <c r="CG192" s="44">
        <v>-0.96767050320970405</v>
      </c>
      <c r="CH192" s="44">
        <v>5.1261024855705859</v>
      </c>
      <c r="CI192" s="44">
        <v>0.30468647165412605</v>
      </c>
      <c r="CJ192" s="44">
        <v>-4.8383525160485344E-2</v>
      </c>
      <c r="CK192" s="44">
        <v>0.25630294649364072</v>
      </c>
      <c r="CL192" s="44"/>
      <c r="CM192" s="44">
        <v>-8.270688061621426</v>
      </c>
      <c r="CN192" s="44"/>
      <c r="CO192" s="44">
        <v>0</v>
      </c>
      <c r="CP192" s="44">
        <v>0</v>
      </c>
      <c r="CQ192" s="44">
        <v>-53.730145352882715</v>
      </c>
      <c r="CR192" s="44">
        <v>0</v>
      </c>
      <c r="CS192" s="44">
        <v>0</v>
      </c>
      <c r="CT192" s="44">
        <v>-53.730145352882715</v>
      </c>
      <c r="CU192" s="44">
        <v>0</v>
      </c>
      <c r="CV192" s="44">
        <v>9999</v>
      </c>
      <c r="CW192" s="260">
        <v>0</v>
      </c>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row>
    <row r="193" spans="1:131">
      <c r="A193" s="23" t="s">
        <v>809</v>
      </c>
      <c r="B193" s="23"/>
      <c r="C193" s="44">
        <v>15.000000000000002</v>
      </c>
      <c r="D193" s="44">
        <v>567.24961950992554</v>
      </c>
      <c r="E193" s="44">
        <v>-8.1887999999999987</v>
      </c>
      <c r="F193" s="44">
        <v>562.77379746838631</v>
      </c>
      <c r="G193" s="44">
        <v>0</v>
      </c>
      <c r="H193" s="44">
        <v>0</v>
      </c>
      <c r="I193" s="44"/>
      <c r="J193" s="44"/>
      <c r="K193" s="44"/>
      <c r="L193" s="44">
        <v>609.63554976525836</v>
      </c>
      <c r="M193" s="44">
        <v>9.7028806217935581E-2</v>
      </c>
      <c r="N193" s="44">
        <v>9.6328495806599551E-2</v>
      </c>
      <c r="O193" s="44">
        <v>-8.270688046216069</v>
      </c>
      <c r="P193" s="44">
        <v>0</v>
      </c>
      <c r="Q193" s="44">
        <v>0</v>
      </c>
      <c r="R193" s="44">
        <v>112.22461303019217</v>
      </c>
      <c r="S193" s="44">
        <v>259.33401144548799</v>
      </c>
      <c r="T193" s="44">
        <v>0</v>
      </c>
      <c r="U193" s="44">
        <v>376.56298009299712</v>
      </c>
      <c r="V193" s="44">
        <v>33.766427848103177</v>
      </c>
      <c r="W193" s="44">
        <v>78.788331645574075</v>
      </c>
      <c r="X193" s="44">
        <v>0</v>
      </c>
      <c r="Y193" s="44">
        <v>0</v>
      </c>
      <c r="Z193" s="44">
        <v>0</v>
      </c>
      <c r="AA193" s="44">
        <v>0</v>
      </c>
      <c r="AB193" s="44">
        <v>0</v>
      </c>
      <c r="AC193" s="44">
        <v>0</v>
      </c>
      <c r="AD193" s="44">
        <v>0</v>
      </c>
      <c r="AE193" s="44">
        <v>0</v>
      </c>
      <c r="AF193" s="44">
        <v>0</v>
      </c>
      <c r="AG193" s="44">
        <v>0</v>
      </c>
      <c r="AH193" s="44">
        <v>145.99104087829534</v>
      </c>
      <c r="AI193" s="44">
        <v>338.12234309106208</v>
      </c>
      <c r="AJ193" s="44">
        <v>0</v>
      </c>
      <c r="AK193" s="44">
        <v>376.56298009299712</v>
      </c>
      <c r="AL193" s="44">
        <v>860.67636406235454</v>
      </c>
      <c r="AM193" s="44">
        <v>317.38425621565011</v>
      </c>
      <c r="AN193" s="44">
        <v>34.28498167547373</v>
      </c>
      <c r="AO193" s="44">
        <v>0</v>
      </c>
      <c r="AP193" s="44">
        <v>0</v>
      </c>
      <c r="AQ193" s="44">
        <v>351.66923789112383</v>
      </c>
      <c r="AR193" s="44">
        <v>145.99104087829534</v>
      </c>
      <c r="AS193" s="279">
        <v>2.408841225978319</v>
      </c>
      <c r="AT193" s="44">
        <v>317.38425621565011</v>
      </c>
      <c r="AU193" s="44">
        <v>40.583206524277706</v>
      </c>
      <c r="AV193" s="44">
        <v>0</v>
      </c>
      <c r="AW193" s="44">
        <v>0</v>
      </c>
      <c r="AX193" s="44">
        <v>357.96746273992784</v>
      </c>
      <c r="AY193" s="44">
        <v>338.12234309106208</v>
      </c>
      <c r="AZ193" s="279">
        <v>1.0586921274336525</v>
      </c>
      <c r="BA193" s="44">
        <v>317.38425621565011</v>
      </c>
      <c r="BB193" s="44">
        <v>74.868188199751444</v>
      </c>
      <c r="BC193" s="44">
        <v>0</v>
      </c>
      <c r="BD193" s="44">
        <v>0</v>
      </c>
      <c r="BE193" s="44">
        <v>392.25244441540156</v>
      </c>
      <c r="BF193" s="44">
        <v>484.11338396935741</v>
      </c>
      <c r="BG193" s="44">
        <v>49.395048943430304</v>
      </c>
      <c r="BH193" s="260">
        <v>0.8102491222185042</v>
      </c>
      <c r="BI193" s="44">
        <v>17.620816772020127</v>
      </c>
      <c r="BJ193" s="44">
        <v>40.810667684057258</v>
      </c>
      <c r="BK193" s="44">
        <v>0</v>
      </c>
      <c r="BL193" s="44">
        <v>45.450373087456008</v>
      </c>
      <c r="BM193" s="44">
        <v>103.88185754353339</v>
      </c>
      <c r="BN193" s="44">
        <v>317.38425621565011</v>
      </c>
      <c r="BO193" s="44">
        <v>-55.686594528194938</v>
      </c>
      <c r="BP193" s="44">
        <v>74.868188199751444</v>
      </c>
      <c r="BQ193" s="44">
        <v>0</v>
      </c>
      <c r="BR193" s="44">
        <v>0</v>
      </c>
      <c r="BS193" s="44">
        <v>0</v>
      </c>
      <c r="BT193" s="44">
        <v>0</v>
      </c>
      <c r="BU193" s="44">
        <v>0</v>
      </c>
      <c r="BV193" s="44">
        <v>0</v>
      </c>
      <c r="BW193" s="44">
        <v>0</v>
      </c>
      <c r="BX193" s="44">
        <v>748.1216045686773</v>
      </c>
      <c r="BY193" s="44">
        <v>112.55475949367727</v>
      </c>
      <c r="BZ193" s="44">
        <v>0</v>
      </c>
      <c r="CA193" s="44">
        <v>0</v>
      </c>
      <c r="CB193" s="44">
        <v>336.56584988720664</v>
      </c>
      <c r="CC193" s="44">
        <v>860.67636406235454</v>
      </c>
      <c r="CD193" s="260">
        <v>0.42805357935759636</v>
      </c>
      <c r="CE193" s="44">
        <v>101.56667884867358</v>
      </c>
      <c r="CF193" s="44">
        <v>5.7915891727595339</v>
      </c>
      <c r="CG193" s="44">
        <v>-0.96767050140727873</v>
      </c>
      <c r="CH193" s="44">
        <v>4.8239186713522555</v>
      </c>
      <c r="CI193" s="44">
        <v>0.28957688613849764</v>
      </c>
      <c r="CJ193" s="44">
        <v>-4.8383525070364003E-2</v>
      </c>
      <c r="CK193" s="44">
        <v>0.24119336106813363</v>
      </c>
      <c r="CL193" s="44"/>
      <c r="CM193" s="44">
        <v>-8.270688046216069</v>
      </c>
      <c r="CN193" s="44"/>
      <c r="CO193" s="44">
        <v>0</v>
      </c>
      <c r="CP193" s="44">
        <v>0</v>
      </c>
      <c r="CQ193" s="44">
        <v>-55.686594528194938</v>
      </c>
      <c r="CR193" s="44">
        <v>0</v>
      </c>
      <c r="CS193" s="44">
        <v>0</v>
      </c>
      <c r="CT193" s="44">
        <v>-55.686594528194938</v>
      </c>
      <c r="CU193" s="44">
        <v>0</v>
      </c>
      <c r="CV193" s="44">
        <v>9999</v>
      </c>
      <c r="CW193" s="260">
        <v>0</v>
      </c>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row>
    <row r="194" spans="1:131">
      <c r="A194" s="23" t="s">
        <v>812</v>
      </c>
      <c r="B194" s="23"/>
      <c r="C194" s="44">
        <v>15</v>
      </c>
      <c r="D194" s="44">
        <v>559.60888532044521</v>
      </c>
      <c r="E194" s="44">
        <v>-8.1887999999999987</v>
      </c>
      <c r="F194" s="44">
        <v>562.77379746838631</v>
      </c>
      <c r="G194" s="44">
        <v>0</v>
      </c>
      <c r="H194" s="44">
        <v>0</v>
      </c>
      <c r="I194" s="44"/>
      <c r="J194" s="44"/>
      <c r="K194" s="44"/>
      <c r="L194" s="44">
        <v>601.42388592626207</v>
      </c>
      <c r="M194" s="44">
        <v>9.5721848413936786E-2</v>
      </c>
      <c r="N194" s="44">
        <v>9.503097103793319E-2</v>
      </c>
      <c r="O194" s="44">
        <v>-8.270688046216069</v>
      </c>
      <c r="P194" s="44">
        <v>0</v>
      </c>
      <c r="Q194" s="44">
        <v>0</v>
      </c>
      <c r="R194" s="44">
        <v>112.22461303019217</v>
      </c>
      <c r="S194" s="44">
        <v>259.33401144548799</v>
      </c>
      <c r="T194" s="44">
        <v>0</v>
      </c>
      <c r="U194" s="44">
        <v>376.56298009299712</v>
      </c>
      <c r="V194" s="44">
        <v>33.766427848103177</v>
      </c>
      <c r="W194" s="44">
        <v>78.788331645574075</v>
      </c>
      <c r="X194" s="44">
        <v>0</v>
      </c>
      <c r="Y194" s="44">
        <v>0</v>
      </c>
      <c r="Z194" s="44">
        <v>0</v>
      </c>
      <c r="AA194" s="44">
        <v>0</v>
      </c>
      <c r="AB194" s="44">
        <v>0</v>
      </c>
      <c r="AC194" s="44">
        <v>0</v>
      </c>
      <c r="AD194" s="44">
        <v>0</v>
      </c>
      <c r="AE194" s="44">
        <v>0</v>
      </c>
      <c r="AF194" s="44">
        <v>0</v>
      </c>
      <c r="AG194" s="44">
        <v>0</v>
      </c>
      <c r="AH194" s="44">
        <v>145.99104087829534</v>
      </c>
      <c r="AI194" s="44">
        <v>338.12234309106208</v>
      </c>
      <c r="AJ194" s="44">
        <v>0</v>
      </c>
      <c r="AK194" s="44">
        <v>376.56298009299712</v>
      </c>
      <c r="AL194" s="44">
        <v>860.67636406235454</v>
      </c>
      <c r="AM194" s="44">
        <v>313.10915641079725</v>
      </c>
      <c r="AN194" s="44">
        <v>33.823170115512134</v>
      </c>
      <c r="AO194" s="44">
        <v>0</v>
      </c>
      <c r="AP194" s="44">
        <v>0</v>
      </c>
      <c r="AQ194" s="44">
        <v>346.9323265263094</v>
      </c>
      <c r="AR194" s="44">
        <v>145.99104087829534</v>
      </c>
      <c r="AS194" s="279">
        <v>2.3763946365416198</v>
      </c>
      <c r="AT194" s="44">
        <v>313.10915641079725</v>
      </c>
      <c r="AU194" s="44">
        <v>40.036559187825212</v>
      </c>
      <c r="AV194" s="44">
        <v>0</v>
      </c>
      <c r="AW194" s="44">
        <v>0</v>
      </c>
      <c r="AX194" s="44">
        <v>353.14571559862247</v>
      </c>
      <c r="AY194" s="44">
        <v>338.12234309106208</v>
      </c>
      <c r="AZ194" s="279">
        <v>1.0444317650534982</v>
      </c>
      <c r="BA194" s="44">
        <v>313.10915641079725</v>
      </c>
      <c r="BB194" s="44">
        <v>73.859729303337346</v>
      </c>
      <c r="BC194" s="44">
        <v>0</v>
      </c>
      <c r="BD194" s="44">
        <v>0</v>
      </c>
      <c r="BE194" s="44">
        <v>386.96888571413461</v>
      </c>
      <c r="BF194" s="44">
        <v>484.11338396935741</v>
      </c>
      <c r="BG194" s="44">
        <v>50.192855148329976</v>
      </c>
      <c r="BH194" s="260">
        <v>0.79933523535599738</v>
      </c>
      <c r="BI194" s="44">
        <v>17.8614061920388</v>
      </c>
      <c r="BJ194" s="44">
        <v>41.367884468938257</v>
      </c>
      <c r="BK194" s="44">
        <v>0</v>
      </c>
      <c r="BL194" s="44">
        <v>46.070939037503614</v>
      </c>
      <c r="BM194" s="44">
        <v>105.30022969848066</v>
      </c>
      <c r="BN194" s="44">
        <v>313.10915641079725</v>
      </c>
      <c r="BO194" s="44">
        <v>-55.686594528194938</v>
      </c>
      <c r="BP194" s="44">
        <v>73.859729303337346</v>
      </c>
      <c r="BQ194" s="44">
        <v>0</v>
      </c>
      <c r="BR194" s="44">
        <v>0</v>
      </c>
      <c r="BS194" s="44">
        <v>0</v>
      </c>
      <c r="BT194" s="44">
        <v>0</v>
      </c>
      <c r="BU194" s="44">
        <v>0</v>
      </c>
      <c r="BV194" s="44">
        <v>0</v>
      </c>
      <c r="BW194" s="44">
        <v>0</v>
      </c>
      <c r="BX194" s="44">
        <v>748.1216045686773</v>
      </c>
      <c r="BY194" s="44">
        <v>112.55475949367727</v>
      </c>
      <c r="BZ194" s="44">
        <v>0</v>
      </c>
      <c r="CA194" s="44">
        <v>0</v>
      </c>
      <c r="CB194" s="44">
        <v>331.2822911859397</v>
      </c>
      <c r="CC194" s="44">
        <v>860.67636406235454</v>
      </c>
      <c r="CD194" s="260">
        <v>0.42228778682775253</v>
      </c>
      <c r="CE194" s="44">
        <v>103.07682105608265</v>
      </c>
      <c r="CF194" s="44">
        <v>5.713577673268424</v>
      </c>
      <c r="CG194" s="44">
        <v>-0.96767050140727873</v>
      </c>
      <c r="CH194" s="44">
        <v>4.7459071718611456</v>
      </c>
      <c r="CI194" s="44">
        <v>0.28567634581497442</v>
      </c>
      <c r="CJ194" s="44">
        <v>-4.8383525070364003E-2</v>
      </c>
      <c r="CK194" s="44">
        <v>0.23729282074461042</v>
      </c>
      <c r="CL194" s="44"/>
      <c r="CM194" s="44">
        <v>-8.270688046216069</v>
      </c>
      <c r="CN194" s="44"/>
      <c r="CO194" s="44">
        <v>0</v>
      </c>
      <c r="CP194" s="44">
        <v>0</v>
      </c>
      <c r="CQ194" s="44">
        <v>-55.686594528194938</v>
      </c>
      <c r="CR194" s="44">
        <v>0</v>
      </c>
      <c r="CS194" s="44">
        <v>0</v>
      </c>
      <c r="CT194" s="44">
        <v>-55.686594528194938</v>
      </c>
      <c r="CU194" s="44">
        <v>0</v>
      </c>
      <c r="CV194" s="44">
        <v>9999</v>
      </c>
      <c r="CW194" s="260">
        <v>0</v>
      </c>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row>
    <row r="195" spans="1:131">
      <c r="A195" s="23" t="s">
        <v>813</v>
      </c>
      <c r="B195" s="23"/>
      <c r="C195" s="44">
        <v>15</v>
      </c>
      <c r="D195" s="44">
        <v>529.43297820926398</v>
      </c>
      <c r="E195" s="44">
        <v>-8.1887999999999987</v>
      </c>
      <c r="F195" s="44">
        <v>562.77379746838631</v>
      </c>
      <c r="G195" s="44">
        <v>0</v>
      </c>
      <c r="H195" s="44">
        <v>0</v>
      </c>
      <c r="I195" s="44"/>
      <c r="J195" s="44"/>
      <c r="K195" s="44"/>
      <c r="L195" s="44">
        <v>568.92789323395243</v>
      </c>
      <c r="M195" s="44">
        <v>9.6152554339938065E-2</v>
      </c>
      <c r="N195" s="44">
        <v>9.545856832170789E-2</v>
      </c>
      <c r="O195" s="44">
        <v>-8.270688061621426</v>
      </c>
      <c r="P195" s="44">
        <v>0</v>
      </c>
      <c r="Q195" s="44">
        <v>0</v>
      </c>
      <c r="R195" s="44">
        <v>112.22461303019217</v>
      </c>
      <c r="S195" s="44">
        <v>259.33401144548799</v>
      </c>
      <c r="T195" s="44">
        <v>0</v>
      </c>
      <c r="U195" s="44">
        <v>376.56298009299712</v>
      </c>
      <c r="V195" s="44">
        <v>33.766427848103177</v>
      </c>
      <c r="W195" s="44">
        <v>78.788331645574075</v>
      </c>
      <c r="X195" s="44">
        <v>0</v>
      </c>
      <c r="Y195" s="44">
        <v>0</v>
      </c>
      <c r="Z195" s="44">
        <v>0</v>
      </c>
      <c r="AA195" s="44">
        <v>0</v>
      </c>
      <c r="AB195" s="44">
        <v>0</v>
      </c>
      <c r="AC195" s="44">
        <v>0</v>
      </c>
      <c r="AD195" s="44">
        <v>0</v>
      </c>
      <c r="AE195" s="44">
        <v>0</v>
      </c>
      <c r="AF195" s="44">
        <v>0</v>
      </c>
      <c r="AG195" s="44">
        <v>0</v>
      </c>
      <c r="AH195" s="44">
        <v>145.99104087829534</v>
      </c>
      <c r="AI195" s="44">
        <v>338.12234309106208</v>
      </c>
      <c r="AJ195" s="44">
        <v>0</v>
      </c>
      <c r="AK195" s="44">
        <v>376.56298009299712</v>
      </c>
      <c r="AL195" s="44">
        <v>860.67636406235454</v>
      </c>
      <c r="AM195" s="44">
        <v>295.32972194589672</v>
      </c>
      <c r="AN195" s="44">
        <v>33.975359401931925</v>
      </c>
      <c r="AO195" s="44">
        <v>0</v>
      </c>
      <c r="AP195" s="44">
        <v>0</v>
      </c>
      <c r="AQ195" s="44">
        <v>329.30508134782866</v>
      </c>
      <c r="AR195" s="44">
        <v>145.99104087829534</v>
      </c>
      <c r="AS195" s="279">
        <v>2.2556526713331135</v>
      </c>
      <c r="AT195" s="44">
        <v>295.32972194589672</v>
      </c>
      <c r="AU195" s="44">
        <v>40.216705973377536</v>
      </c>
      <c r="AV195" s="44">
        <v>0</v>
      </c>
      <c r="AW195" s="44">
        <v>0</v>
      </c>
      <c r="AX195" s="44">
        <v>335.54642791927427</v>
      </c>
      <c r="AY195" s="44">
        <v>338.12234309106208</v>
      </c>
      <c r="AZ195" s="260">
        <v>0.99238170672710002</v>
      </c>
      <c r="BA195" s="44">
        <v>295.32972194589672</v>
      </c>
      <c r="BB195" s="44">
        <v>74.192065375309454</v>
      </c>
      <c r="BC195" s="44">
        <v>0</v>
      </c>
      <c r="BD195" s="44">
        <v>0</v>
      </c>
      <c r="BE195" s="44">
        <v>369.5217873212062</v>
      </c>
      <c r="BF195" s="44">
        <v>484.11338396935741</v>
      </c>
      <c r="BG195" s="44">
        <v>53.016785567878898</v>
      </c>
      <c r="BH195" s="260">
        <v>0.763295954124242</v>
      </c>
      <c r="BI195" s="44">
        <v>18.881613026672216</v>
      </c>
      <c r="BJ195" s="44">
        <v>43.730733060800382</v>
      </c>
      <c r="BK195" s="44">
        <v>0</v>
      </c>
      <c r="BL195" s="44">
        <v>48.702416446319852</v>
      </c>
      <c r="BM195" s="44">
        <v>111.31476253379245</v>
      </c>
      <c r="BN195" s="44">
        <v>295.32972194589672</v>
      </c>
      <c r="BO195" s="44">
        <v>-53.730145352882715</v>
      </c>
      <c r="BP195" s="44">
        <v>74.192065375309454</v>
      </c>
      <c r="BQ195" s="44">
        <v>0</v>
      </c>
      <c r="BR195" s="44">
        <v>0</v>
      </c>
      <c r="BS195" s="44">
        <v>0</v>
      </c>
      <c r="BT195" s="44">
        <v>0</v>
      </c>
      <c r="BU195" s="44">
        <v>0</v>
      </c>
      <c r="BV195" s="44">
        <v>0</v>
      </c>
      <c r="BW195" s="44">
        <v>0</v>
      </c>
      <c r="BX195" s="44">
        <v>748.1216045686773</v>
      </c>
      <c r="BY195" s="44">
        <v>112.55475949367727</v>
      </c>
      <c r="BZ195" s="44">
        <v>0</v>
      </c>
      <c r="CA195" s="44">
        <v>0</v>
      </c>
      <c r="CB195" s="44">
        <v>315.79164196832346</v>
      </c>
      <c r="CC195" s="44">
        <v>860.67636406235454</v>
      </c>
      <c r="CD195" s="260">
        <v>0.40411106386099033</v>
      </c>
      <c r="CE195" s="44">
        <v>108.66833948398174</v>
      </c>
      <c r="CF195" s="44">
        <v>5.4048536173176238</v>
      </c>
      <c r="CG195" s="44">
        <v>-0.96767050320970405</v>
      </c>
      <c r="CH195" s="44">
        <v>4.4371831141079197</v>
      </c>
      <c r="CI195" s="44">
        <v>0.27024074928612746</v>
      </c>
      <c r="CJ195" s="44">
        <v>-4.8383525160485344E-2</v>
      </c>
      <c r="CK195" s="44">
        <v>0.22185722412564213</v>
      </c>
      <c r="CL195" s="44"/>
      <c r="CM195" s="44">
        <v>-8.270688061621426</v>
      </c>
      <c r="CN195" s="44"/>
      <c r="CO195" s="44">
        <v>0</v>
      </c>
      <c r="CP195" s="44">
        <v>0</v>
      </c>
      <c r="CQ195" s="44">
        <v>-53.730145352882715</v>
      </c>
      <c r="CR195" s="44">
        <v>0</v>
      </c>
      <c r="CS195" s="44">
        <v>0</v>
      </c>
      <c r="CT195" s="44">
        <v>-53.730145352882715</v>
      </c>
      <c r="CU195" s="44">
        <v>0</v>
      </c>
      <c r="CV195" s="44">
        <v>9999</v>
      </c>
      <c r="CW195" s="260">
        <v>0</v>
      </c>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row>
    <row r="196" spans="1:131">
      <c r="A196" s="23" t="s">
        <v>810</v>
      </c>
      <c r="B196" s="23"/>
      <c r="C196" s="44">
        <v>15</v>
      </c>
      <c r="D196" s="44">
        <v>368.83038713767445</v>
      </c>
      <c r="E196" s="44">
        <v>-21.381866666666667</v>
      </c>
      <c r="F196" s="44">
        <v>341.07502876871905</v>
      </c>
      <c r="G196" s="44">
        <v>0</v>
      </c>
      <c r="H196" s="44">
        <v>0</v>
      </c>
      <c r="I196" s="44"/>
      <c r="J196" s="44"/>
      <c r="K196" s="44"/>
      <c r="L196" s="44">
        <v>396.69886797323051</v>
      </c>
      <c r="M196" s="44">
        <v>7.4097355714045021E-2</v>
      </c>
      <c r="N196" s="44">
        <v>7.3562554228984361E-2</v>
      </c>
      <c r="O196" s="44">
        <v>-21.595685735584315</v>
      </c>
      <c r="P196" s="44">
        <v>0</v>
      </c>
      <c r="Q196" s="44">
        <v>0</v>
      </c>
      <c r="R196" s="44">
        <v>68.014916987995278</v>
      </c>
      <c r="S196" s="44">
        <v>157.17212814878064</v>
      </c>
      <c r="T196" s="44">
        <v>0</v>
      </c>
      <c r="U196" s="44">
        <v>228.21998793514982</v>
      </c>
      <c r="V196" s="44">
        <v>20.464501726123142</v>
      </c>
      <c r="W196" s="44">
        <v>47.750504027620664</v>
      </c>
      <c r="X196" s="44">
        <v>0</v>
      </c>
      <c r="Y196" s="44">
        <v>0</v>
      </c>
      <c r="Z196" s="44">
        <v>0</v>
      </c>
      <c r="AA196" s="44">
        <v>0</v>
      </c>
      <c r="AB196" s="44">
        <v>0</v>
      </c>
      <c r="AC196" s="44">
        <v>0</v>
      </c>
      <c r="AD196" s="44">
        <v>0</v>
      </c>
      <c r="AE196" s="44">
        <v>0</v>
      </c>
      <c r="AF196" s="44">
        <v>0</v>
      </c>
      <c r="AG196" s="44">
        <v>0</v>
      </c>
      <c r="AH196" s="44">
        <v>88.479418714118424</v>
      </c>
      <c r="AI196" s="44">
        <v>204.92263217640129</v>
      </c>
      <c r="AJ196" s="44">
        <v>0</v>
      </c>
      <c r="AK196" s="44">
        <v>228.21998793514982</v>
      </c>
      <c r="AL196" s="44">
        <v>521.62203882566951</v>
      </c>
      <c r="AM196" s="44">
        <v>210.84705205073584</v>
      </c>
      <c r="AN196" s="44">
        <v>26.182188381778719</v>
      </c>
      <c r="AO196" s="44">
        <v>0</v>
      </c>
      <c r="AP196" s="44">
        <v>0</v>
      </c>
      <c r="AQ196" s="44">
        <v>237.02924043251457</v>
      </c>
      <c r="AR196" s="44">
        <v>88.479418714118424</v>
      </c>
      <c r="AS196" s="279">
        <v>2.6789195032843547</v>
      </c>
      <c r="AT196" s="44">
        <v>210.84705205073584</v>
      </c>
      <c r="AU196" s="44">
        <v>30.991912680979684</v>
      </c>
      <c r="AV196" s="44">
        <v>0</v>
      </c>
      <c r="AW196" s="44">
        <v>0</v>
      </c>
      <c r="AX196" s="44">
        <v>241.83896473171552</v>
      </c>
      <c r="AY196" s="44">
        <v>204.92263217640129</v>
      </c>
      <c r="AZ196" s="279">
        <v>1.1801476594519631</v>
      </c>
      <c r="BA196" s="44">
        <v>210.84705205073584</v>
      </c>
      <c r="BB196" s="44">
        <v>57.174101062758403</v>
      </c>
      <c r="BC196" s="44">
        <v>0</v>
      </c>
      <c r="BD196" s="44">
        <v>0</v>
      </c>
      <c r="BE196" s="44">
        <v>268.02115311349422</v>
      </c>
      <c r="BF196" s="44">
        <v>293.40205089051972</v>
      </c>
      <c r="BG196" s="44">
        <v>43.816777480804781</v>
      </c>
      <c r="BH196" s="260">
        <v>0.91349447728810818</v>
      </c>
      <c r="BI196" s="44">
        <v>16.411618541557832</v>
      </c>
      <c r="BJ196" s="44">
        <v>38.010105838030562</v>
      </c>
      <c r="BK196" s="44">
        <v>0</v>
      </c>
      <c r="BL196" s="44">
        <v>42.331419441761732</v>
      </c>
      <c r="BM196" s="44">
        <v>96.753143821350122</v>
      </c>
      <c r="BN196" s="44">
        <v>210.84705205073584</v>
      </c>
      <c r="BO196" s="44">
        <v>-147.24893909969038</v>
      </c>
      <c r="BP196" s="44">
        <v>57.174101062758403</v>
      </c>
      <c r="BQ196" s="44">
        <v>0</v>
      </c>
      <c r="BR196" s="44">
        <v>0</v>
      </c>
      <c r="BS196" s="44">
        <v>0</v>
      </c>
      <c r="BT196" s="44">
        <v>0</v>
      </c>
      <c r="BU196" s="44">
        <v>0</v>
      </c>
      <c r="BV196" s="44">
        <v>0</v>
      </c>
      <c r="BW196" s="44">
        <v>0</v>
      </c>
      <c r="BX196" s="44">
        <v>453.40703307192575</v>
      </c>
      <c r="BY196" s="44">
        <v>68.21500575374381</v>
      </c>
      <c r="BZ196" s="44">
        <v>0</v>
      </c>
      <c r="CA196" s="44">
        <v>0</v>
      </c>
      <c r="CB196" s="44">
        <v>120.7722140138039</v>
      </c>
      <c r="CC196" s="44">
        <v>521.62203882566951</v>
      </c>
      <c r="CD196" s="260">
        <v>0.40070680588477126</v>
      </c>
      <c r="CE196" s="44">
        <v>113.46068896053225</v>
      </c>
      <c r="CF196" s="44">
        <v>3.7686584252358246</v>
      </c>
      <c r="CG196" s="44">
        <v>-2.5266952310633628</v>
      </c>
      <c r="CH196" s="44">
        <v>1.2419631941724618</v>
      </c>
      <c r="CI196" s="44">
        <v>0.18843196228728443</v>
      </c>
      <c r="CJ196" s="44">
        <v>-0.12633476155316825</v>
      </c>
      <c r="CK196" s="44">
        <v>6.2097200734116176E-2</v>
      </c>
      <c r="CL196" s="44"/>
      <c r="CM196" s="44">
        <v>-21.595685735584315</v>
      </c>
      <c r="CN196" s="44"/>
      <c r="CO196" s="44">
        <v>0</v>
      </c>
      <c r="CP196" s="44">
        <v>0</v>
      </c>
      <c r="CQ196" s="44">
        <v>-147.24893909969038</v>
      </c>
      <c r="CR196" s="44">
        <v>0</v>
      </c>
      <c r="CS196" s="44">
        <v>0</v>
      </c>
      <c r="CT196" s="44">
        <v>-147.24893909969038</v>
      </c>
      <c r="CU196" s="44">
        <v>0</v>
      </c>
      <c r="CV196" s="44">
        <v>9999</v>
      </c>
      <c r="CW196" s="260">
        <v>0</v>
      </c>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row>
    <row r="197" spans="1:131">
      <c r="A197" s="23" t="s">
        <v>811</v>
      </c>
      <c r="B197" s="23"/>
      <c r="C197" s="44">
        <v>15</v>
      </c>
      <c r="D197" s="44">
        <v>368.83038713767445</v>
      </c>
      <c r="E197" s="44">
        <v>-21.381866666666667</v>
      </c>
      <c r="F197" s="44">
        <v>341.07502876871905</v>
      </c>
      <c r="G197" s="44">
        <v>0</v>
      </c>
      <c r="H197" s="44">
        <v>0</v>
      </c>
      <c r="I197" s="44"/>
      <c r="J197" s="44"/>
      <c r="K197" s="44"/>
      <c r="L197" s="44">
        <v>396.69886797323051</v>
      </c>
      <c r="M197" s="44">
        <v>7.4097355714045021E-2</v>
      </c>
      <c r="N197" s="44">
        <v>7.3562554228984361E-2</v>
      </c>
      <c r="O197" s="44">
        <v>-21.595685735584315</v>
      </c>
      <c r="P197" s="44">
        <v>0</v>
      </c>
      <c r="Q197" s="44">
        <v>0</v>
      </c>
      <c r="R197" s="44">
        <v>68.014916987995278</v>
      </c>
      <c r="S197" s="44">
        <v>157.17212814878064</v>
      </c>
      <c r="T197" s="44">
        <v>0</v>
      </c>
      <c r="U197" s="44">
        <v>228.21998793514982</v>
      </c>
      <c r="V197" s="44">
        <v>20.464501726123142</v>
      </c>
      <c r="W197" s="44">
        <v>47.750504027620664</v>
      </c>
      <c r="X197" s="44">
        <v>0</v>
      </c>
      <c r="Y197" s="44">
        <v>0</v>
      </c>
      <c r="Z197" s="44">
        <v>0</v>
      </c>
      <c r="AA197" s="44">
        <v>0</v>
      </c>
      <c r="AB197" s="44">
        <v>0</v>
      </c>
      <c r="AC197" s="44">
        <v>0</v>
      </c>
      <c r="AD197" s="44">
        <v>0</v>
      </c>
      <c r="AE197" s="44">
        <v>0</v>
      </c>
      <c r="AF197" s="44">
        <v>0</v>
      </c>
      <c r="AG197" s="44">
        <v>0</v>
      </c>
      <c r="AH197" s="44">
        <v>88.479418714118424</v>
      </c>
      <c r="AI197" s="44">
        <v>204.92263217640129</v>
      </c>
      <c r="AJ197" s="44">
        <v>0</v>
      </c>
      <c r="AK197" s="44">
        <v>228.21998793514982</v>
      </c>
      <c r="AL197" s="44">
        <v>521.62203882566951</v>
      </c>
      <c r="AM197" s="44">
        <v>210.84705205073584</v>
      </c>
      <c r="AN197" s="44">
        <v>26.182188381778719</v>
      </c>
      <c r="AO197" s="44">
        <v>0</v>
      </c>
      <c r="AP197" s="44">
        <v>0</v>
      </c>
      <c r="AQ197" s="44">
        <v>237.02924043251457</v>
      </c>
      <c r="AR197" s="44">
        <v>88.479418714118424</v>
      </c>
      <c r="AS197" s="279">
        <v>2.6789195032843547</v>
      </c>
      <c r="AT197" s="44">
        <v>210.84705205073584</v>
      </c>
      <c r="AU197" s="44">
        <v>30.991912680979684</v>
      </c>
      <c r="AV197" s="44">
        <v>0</v>
      </c>
      <c r="AW197" s="44">
        <v>0</v>
      </c>
      <c r="AX197" s="44">
        <v>241.83896473171552</v>
      </c>
      <c r="AY197" s="44">
        <v>204.92263217640129</v>
      </c>
      <c r="AZ197" s="279">
        <v>1.1801476594519631</v>
      </c>
      <c r="BA197" s="44">
        <v>210.84705205073584</v>
      </c>
      <c r="BB197" s="44">
        <v>57.174101062758403</v>
      </c>
      <c r="BC197" s="44">
        <v>0</v>
      </c>
      <c r="BD197" s="44">
        <v>0</v>
      </c>
      <c r="BE197" s="44">
        <v>268.02115311349422</v>
      </c>
      <c r="BF197" s="44">
        <v>293.40205089051972</v>
      </c>
      <c r="BG197" s="44">
        <v>43.816777480804781</v>
      </c>
      <c r="BH197" s="260">
        <v>0.91349447728810818</v>
      </c>
      <c r="BI197" s="44">
        <v>16.411618541557832</v>
      </c>
      <c r="BJ197" s="44">
        <v>38.010105838030562</v>
      </c>
      <c r="BK197" s="44">
        <v>0</v>
      </c>
      <c r="BL197" s="44">
        <v>42.331419441761732</v>
      </c>
      <c r="BM197" s="44">
        <v>96.753143821350122</v>
      </c>
      <c r="BN197" s="44">
        <v>210.84705205073584</v>
      </c>
      <c r="BO197" s="44">
        <v>-147.24893909969038</v>
      </c>
      <c r="BP197" s="44">
        <v>57.174101062758403</v>
      </c>
      <c r="BQ197" s="44">
        <v>0</v>
      </c>
      <c r="BR197" s="44">
        <v>0</v>
      </c>
      <c r="BS197" s="44">
        <v>0</v>
      </c>
      <c r="BT197" s="44">
        <v>0</v>
      </c>
      <c r="BU197" s="44">
        <v>0</v>
      </c>
      <c r="BV197" s="44">
        <v>0</v>
      </c>
      <c r="BW197" s="44">
        <v>0</v>
      </c>
      <c r="BX197" s="44">
        <v>453.40703307192575</v>
      </c>
      <c r="BY197" s="44">
        <v>68.21500575374381</v>
      </c>
      <c r="BZ197" s="44">
        <v>0</v>
      </c>
      <c r="CA197" s="44">
        <v>0</v>
      </c>
      <c r="CB197" s="44">
        <v>120.7722140138039</v>
      </c>
      <c r="CC197" s="44">
        <v>521.62203882566951</v>
      </c>
      <c r="CD197" s="260">
        <v>0.40070680588477126</v>
      </c>
      <c r="CE197" s="44">
        <v>113.46068896053225</v>
      </c>
      <c r="CF197" s="44">
        <v>3.7686584252358246</v>
      </c>
      <c r="CG197" s="44">
        <v>-2.5266952310633628</v>
      </c>
      <c r="CH197" s="44">
        <v>1.2419631941724618</v>
      </c>
      <c r="CI197" s="44">
        <v>0.18843196228728443</v>
      </c>
      <c r="CJ197" s="44">
        <v>-0.12633476155316825</v>
      </c>
      <c r="CK197" s="44">
        <v>6.2097200734116176E-2</v>
      </c>
      <c r="CL197" s="44"/>
      <c r="CM197" s="44">
        <v>-21.595685735584315</v>
      </c>
      <c r="CN197" s="44"/>
      <c r="CO197" s="44">
        <v>0</v>
      </c>
      <c r="CP197" s="44">
        <v>0</v>
      </c>
      <c r="CQ197" s="44">
        <v>-147.24893909969038</v>
      </c>
      <c r="CR197" s="44">
        <v>0</v>
      </c>
      <c r="CS197" s="44">
        <v>0</v>
      </c>
      <c r="CT197" s="44">
        <v>-147.24893909969038</v>
      </c>
      <c r="CU197" s="44">
        <v>0</v>
      </c>
      <c r="CV197" s="44">
        <v>9999</v>
      </c>
      <c r="CW197" s="260">
        <v>0</v>
      </c>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row>
    <row r="198" spans="1:131">
      <c r="A198" s="23" t="s">
        <v>817</v>
      </c>
      <c r="B198" s="23"/>
      <c r="C198" s="44">
        <v>15</v>
      </c>
      <c r="D198" s="44">
        <v>516.36254199274424</v>
      </c>
      <c r="E198" s="44">
        <v>-21.381866666666667</v>
      </c>
      <c r="F198" s="44">
        <v>562.77379746838631</v>
      </c>
      <c r="G198" s="44">
        <v>0</v>
      </c>
      <c r="H198" s="44">
        <v>0</v>
      </c>
      <c r="I198" s="44"/>
      <c r="J198" s="44"/>
      <c r="K198" s="44"/>
      <c r="L198" s="44">
        <v>555.37841516252274</v>
      </c>
      <c r="M198" s="44">
        <v>0.10373629799966304</v>
      </c>
      <c r="N198" s="44">
        <v>0.10298757592057811</v>
      </c>
      <c r="O198" s="44">
        <v>-21.595685735584315</v>
      </c>
      <c r="P198" s="44">
        <v>0</v>
      </c>
      <c r="Q198" s="44">
        <v>0</v>
      </c>
      <c r="R198" s="44">
        <v>112.22461303019217</v>
      </c>
      <c r="S198" s="44">
        <v>259.33401144548799</v>
      </c>
      <c r="T198" s="44">
        <v>0</v>
      </c>
      <c r="U198" s="44">
        <v>376.56298009299712</v>
      </c>
      <c r="V198" s="44">
        <v>33.766427848103177</v>
      </c>
      <c r="W198" s="44">
        <v>78.788331645574075</v>
      </c>
      <c r="X198" s="44">
        <v>0</v>
      </c>
      <c r="Y198" s="44">
        <v>0</v>
      </c>
      <c r="Z198" s="44">
        <v>0</v>
      </c>
      <c r="AA198" s="44">
        <v>0</v>
      </c>
      <c r="AB198" s="44">
        <v>0</v>
      </c>
      <c r="AC198" s="44">
        <v>0</v>
      </c>
      <c r="AD198" s="44">
        <v>0</v>
      </c>
      <c r="AE198" s="44">
        <v>0</v>
      </c>
      <c r="AF198" s="44">
        <v>0</v>
      </c>
      <c r="AG198" s="44">
        <v>0</v>
      </c>
      <c r="AH198" s="44">
        <v>145.99104087829534</v>
      </c>
      <c r="AI198" s="44">
        <v>338.12234309106208</v>
      </c>
      <c r="AJ198" s="44">
        <v>0</v>
      </c>
      <c r="AK198" s="44">
        <v>376.56298009299712</v>
      </c>
      <c r="AL198" s="44">
        <v>860.67636406235454</v>
      </c>
      <c r="AM198" s="44">
        <v>295.18587287102997</v>
      </c>
      <c r="AN198" s="44">
        <v>36.65506373449022</v>
      </c>
      <c r="AO198" s="44">
        <v>0</v>
      </c>
      <c r="AP198" s="44">
        <v>0</v>
      </c>
      <c r="AQ198" s="44">
        <v>331.8409366055202</v>
      </c>
      <c r="AR198" s="44">
        <v>145.99104087829534</v>
      </c>
      <c r="AS198" s="279">
        <v>2.2730226088473309</v>
      </c>
      <c r="AT198" s="44">
        <v>295.18587287102997</v>
      </c>
      <c r="AU198" s="44">
        <v>43.38867775337156</v>
      </c>
      <c r="AV198" s="44">
        <v>0</v>
      </c>
      <c r="AW198" s="44">
        <v>0</v>
      </c>
      <c r="AX198" s="44">
        <v>338.57455062440152</v>
      </c>
      <c r="AY198" s="44">
        <v>338.12234309106208</v>
      </c>
      <c r="AZ198" s="279">
        <v>1.0013374080198469</v>
      </c>
      <c r="BA198" s="44">
        <v>295.18587287102997</v>
      </c>
      <c r="BB198" s="44">
        <v>80.04374148786178</v>
      </c>
      <c r="BC198" s="44">
        <v>0</v>
      </c>
      <c r="BD198" s="44">
        <v>0</v>
      </c>
      <c r="BE198" s="44">
        <v>375.22961435889175</v>
      </c>
      <c r="BF198" s="44">
        <v>484.11338396935741</v>
      </c>
      <c r="BG198" s="44">
        <v>53.534942548588397</v>
      </c>
      <c r="BH198" s="260">
        <v>0.77508622315354614</v>
      </c>
      <c r="BI198" s="44">
        <v>19.342264709693151</v>
      </c>
      <c r="BJ198" s="44">
        <v>44.797624737678866</v>
      </c>
      <c r="BK198" s="44">
        <v>0</v>
      </c>
      <c r="BL198" s="44">
        <v>49.890601484933462</v>
      </c>
      <c r="BM198" s="44">
        <v>114.03049093230547</v>
      </c>
      <c r="BN198" s="44">
        <v>295.18587287102997</v>
      </c>
      <c r="BO198" s="44">
        <v>-147.24893909969038</v>
      </c>
      <c r="BP198" s="44">
        <v>80.04374148786178</v>
      </c>
      <c r="BQ198" s="44">
        <v>0</v>
      </c>
      <c r="BR198" s="44">
        <v>0</v>
      </c>
      <c r="BS198" s="44">
        <v>0</v>
      </c>
      <c r="BT198" s="44">
        <v>0</v>
      </c>
      <c r="BU198" s="44">
        <v>0</v>
      </c>
      <c r="BV198" s="44">
        <v>0</v>
      </c>
      <c r="BW198" s="44">
        <v>0</v>
      </c>
      <c r="BX198" s="44">
        <v>748.1216045686773</v>
      </c>
      <c r="BY198" s="44">
        <v>112.55475949367727</v>
      </c>
      <c r="BZ198" s="44">
        <v>0</v>
      </c>
      <c r="CA198" s="44">
        <v>0</v>
      </c>
      <c r="CB198" s="44">
        <v>227.98067525920138</v>
      </c>
      <c r="CC198" s="44">
        <v>860.67636406235454</v>
      </c>
      <c r="CD198" s="260">
        <v>0.37227918892573514</v>
      </c>
      <c r="CE198" s="44">
        <v>122.93446691778311</v>
      </c>
      <c r="CF198" s="44">
        <v>5.2761217953301527</v>
      </c>
      <c r="CG198" s="44">
        <v>-2.5266952310633628</v>
      </c>
      <c r="CH198" s="44">
        <v>2.7494265642667899</v>
      </c>
      <c r="CI198" s="44">
        <v>0.26380474720219826</v>
      </c>
      <c r="CJ198" s="44">
        <v>-0.12633476155316825</v>
      </c>
      <c r="CK198" s="44">
        <v>0.13746998564903001</v>
      </c>
      <c r="CL198" s="44"/>
      <c r="CM198" s="44">
        <v>-21.595685735584315</v>
      </c>
      <c r="CN198" s="44"/>
      <c r="CO198" s="44">
        <v>0</v>
      </c>
      <c r="CP198" s="44">
        <v>0</v>
      </c>
      <c r="CQ198" s="44">
        <v>-147.24893909969038</v>
      </c>
      <c r="CR198" s="44">
        <v>0</v>
      </c>
      <c r="CS198" s="44">
        <v>0</v>
      </c>
      <c r="CT198" s="44">
        <v>-147.24893909969038</v>
      </c>
      <c r="CU198" s="44">
        <v>0</v>
      </c>
      <c r="CV198" s="44">
        <v>9999</v>
      </c>
      <c r="CW198" s="260">
        <v>0</v>
      </c>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row>
    <row r="199" spans="1:131">
      <c r="A199" s="23" t="s">
        <v>819</v>
      </c>
      <c r="B199" s="23"/>
      <c r="C199" s="44">
        <v>15</v>
      </c>
      <c r="D199" s="44">
        <v>479.01383915122801</v>
      </c>
      <c r="E199" s="44">
        <v>-15.0128</v>
      </c>
      <c r="F199" s="44">
        <v>562.77379746838631</v>
      </c>
      <c r="G199" s="44">
        <v>0</v>
      </c>
      <c r="H199" s="44">
        <v>0</v>
      </c>
      <c r="I199" s="44"/>
      <c r="J199" s="44"/>
      <c r="K199" s="44"/>
      <c r="L199" s="44">
        <v>515.20767908928383</v>
      </c>
      <c r="M199" s="44">
        <v>9.6233011349713057E-2</v>
      </c>
      <c r="N199" s="44">
        <v>9.5538444628866764E-2</v>
      </c>
      <c r="O199" s="44">
        <v>-15.16292828243154</v>
      </c>
      <c r="P199" s="44">
        <v>0</v>
      </c>
      <c r="Q199" s="44">
        <v>0</v>
      </c>
      <c r="R199" s="44">
        <v>112.22461303019217</v>
      </c>
      <c r="S199" s="44">
        <v>259.33401144548799</v>
      </c>
      <c r="T199" s="44">
        <v>0</v>
      </c>
      <c r="U199" s="44">
        <v>376.56298009299712</v>
      </c>
      <c r="V199" s="44">
        <v>33.766427848103177</v>
      </c>
      <c r="W199" s="44">
        <v>78.788331645574075</v>
      </c>
      <c r="X199" s="44">
        <v>0</v>
      </c>
      <c r="Y199" s="44">
        <v>0</v>
      </c>
      <c r="Z199" s="44">
        <v>0</v>
      </c>
      <c r="AA199" s="44">
        <v>0</v>
      </c>
      <c r="AB199" s="44">
        <v>0</v>
      </c>
      <c r="AC199" s="44">
        <v>0</v>
      </c>
      <c r="AD199" s="44">
        <v>0</v>
      </c>
      <c r="AE199" s="44">
        <v>0</v>
      </c>
      <c r="AF199" s="44">
        <v>0</v>
      </c>
      <c r="AG199" s="44">
        <v>0</v>
      </c>
      <c r="AH199" s="44">
        <v>145.99104087829534</v>
      </c>
      <c r="AI199" s="44">
        <v>338.12234309106208</v>
      </c>
      <c r="AJ199" s="44">
        <v>0</v>
      </c>
      <c r="AK199" s="44">
        <v>376.56298009299712</v>
      </c>
      <c r="AL199" s="44">
        <v>860.67636406235454</v>
      </c>
      <c r="AM199" s="44">
        <v>273.83496425103897</v>
      </c>
      <c r="AN199" s="44">
        <v>34.003788764441076</v>
      </c>
      <c r="AO199" s="44">
        <v>0</v>
      </c>
      <c r="AP199" s="44">
        <v>0</v>
      </c>
      <c r="AQ199" s="44">
        <v>307.83875301548005</v>
      </c>
      <c r="AR199" s="44">
        <v>145.99104087829534</v>
      </c>
      <c r="AS199" s="279">
        <v>2.108614002362708</v>
      </c>
      <c r="AT199" s="44">
        <v>273.83496425103897</v>
      </c>
      <c r="AU199" s="44">
        <v>40.250357870904658</v>
      </c>
      <c r="AV199" s="44">
        <v>0</v>
      </c>
      <c r="AW199" s="44">
        <v>0</v>
      </c>
      <c r="AX199" s="44">
        <v>314.08532212194365</v>
      </c>
      <c r="AY199" s="44">
        <v>338.12234309106208</v>
      </c>
      <c r="AZ199" s="260">
        <v>0.92891028510752738</v>
      </c>
      <c r="BA199" s="44">
        <v>273.83496425103897</v>
      </c>
      <c r="BB199" s="44">
        <v>74.254146635345734</v>
      </c>
      <c r="BC199" s="44">
        <v>0</v>
      </c>
      <c r="BD199" s="44">
        <v>0</v>
      </c>
      <c r="BE199" s="44">
        <v>348.08911088638473</v>
      </c>
      <c r="BF199" s="44">
        <v>484.11338396935741</v>
      </c>
      <c r="BG199" s="44">
        <v>58.535928899008439</v>
      </c>
      <c r="BH199" s="260">
        <v>0.71902393615380289</v>
      </c>
      <c r="BI199" s="44">
        <v>20.850380838872887</v>
      </c>
      <c r="BJ199" s="44">
        <v>48.290494958919183</v>
      </c>
      <c r="BK199" s="44">
        <v>0</v>
      </c>
      <c r="BL199" s="44">
        <v>53.780571037268281</v>
      </c>
      <c r="BM199" s="44">
        <v>122.92144683506034</v>
      </c>
      <c r="BN199" s="44">
        <v>273.83496425103897</v>
      </c>
      <c r="BO199" s="44">
        <v>-103.387552984889</v>
      </c>
      <c r="BP199" s="44">
        <v>74.254146635345734</v>
      </c>
      <c r="BQ199" s="44">
        <v>0</v>
      </c>
      <c r="BR199" s="44">
        <v>0</v>
      </c>
      <c r="BS199" s="44">
        <v>0</v>
      </c>
      <c r="BT199" s="44">
        <v>0</v>
      </c>
      <c r="BU199" s="44">
        <v>0</v>
      </c>
      <c r="BV199" s="44">
        <v>0</v>
      </c>
      <c r="BW199" s="44">
        <v>0</v>
      </c>
      <c r="BX199" s="44">
        <v>748.1216045686773</v>
      </c>
      <c r="BY199" s="44">
        <v>112.55475949367727</v>
      </c>
      <c r="BZ199" s="44">
        <v>0</v>
      </c>
      <c r="CA199" s="44">
        <v>0</v>
      </c>
      <c r="CB199" s="44">
        <v>244.70155790149573</v>
      </c>
      <c r="CC199" s="44">
        <v>860.67636406235454</v>
      </c>
      <c r="CD199" s="260">
        <v>0.36106434929389308</v>
      </c>
      <c r="CE199" s="44">
        <v>127.08226803249262</v>
      </c>
      <c r="CF199" s="44">
        <v>4.8944978604704419</v>
      </c>
      <c r="CG199" s="44">
        <v>-1.7740626090444918</v>
      </c>
      <c r="CH199" s="44">
        <v>3.1204352514259499</v>
      </c>
      <c r="CI199" s="44">
        <v>0.24472364756740977</v>
      </c>
      <c r="CJ199" s="44">
        <v>-8.8703130452224513E-2</v>
      </c>
      <c r="CK199" s="44">
        <v>0.15602051711518528</v>
      </c>
      <c r="CL199" s="44"/>
      <c r="CM199" s="44">
        <v>-15.16292828243154</v>
      </c>
      <c r="CN199" s="44"/>
      <c r="CO199" s="44">
        <v>0</v>
      </c>
      <c r="CP199" s="44">
        <v>0</v>
      </c>
      <c r="CQ199" s="44">
        <v>-103.387552984889</v>
      </c>
      <c r="CR199" s="44">
        <v>0</v>
      </c>
      <c r="CS199" s="44">
        <v>0</v>
      </c>
      <c r="CT199" s="44">
        <v>-103.387552984889</v>
      </c>
      <c r="CU199" s="44">
        <v>0</v>
      </c>
      <c r="CV199" s="44">
        <v>9999</v>
      </c>
      <c r="CW199" s="260">
        <v>0</v>
      </c>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row>
    <row r="200" spans="1:131">
      <c r="A200" s="23" t="s">
        <v>818</v>
      </c>
      <c r="B200" s="23"/>
      <c r="C200" s="44">
        <v>15</v>
      </c>
      <c r="D200" s="44">
        <v>516.36254199274424</v>
      </c>
      <c r="E200" s="44">
        <v>-21.381866666666667</v>
      </c>
      <c r="F200" s="44">
        <v>562.77379746838631</v>
      </c>
      <c r="G200" s="44">
        <v>0</v>
      </c>
      <c r="H200" s="44">
        <v>0</v>
      </c>
      <c r="I200" s="44"/>
      <c r="J200" s="44"/>
      <c r="K200" s="44"/>
      <c r="L200" s="44">
        <v>554.88242185915249</v>
      </c>
      <c r="M200" s="44">
        <v>9.3778777336460839E-2</v>
      </c>
      <c r="N200" s="44">
        <v>9.3101924176136705E-2</v>
      </c>
      <c r="O200" s="44">
        <v>-21.595685494233727</v>
      </c>
      <c r="P200" s="44">
        <v>0</v>
      </c>
      <c r="Q200" s="44">
        <v>0</v>
      </c>
      <c r="R200" s="44">
        <v>112.22461303019217</v>
      </c>
      <c r="S200" s="44">
        <v>259.33401144548799</v>
      </c>
      <c r="T200" s="44">
        <v>0</v>
      </c>
      <c r="U200" s="44">
        <v>376.56298009299712</v>
      </c>
      <c r="V200" s="44">
        <v>33.766427848103177</v>
      </c>
      <c r="W200" s="44">
        <v>78.788331645574075</v>
      </c>
      <c r="X200" s="44">
        <v>0</v>
      </c>
      <c r="Y200" s="44">
        <v>0</v>
      </c>
      <c r="Z200" s="44">
        <v>0</v>
      </c>
      <c r="AA200" s="44">
        <v>0</v>
      </c>
      <c r="AB200" s="44">
        <v>0</v>
      </c>
      <c r="AC200" s="44">
        <v>0</v>
      </c>
      <c r="AD200" s="44">
        <v>0</v>
      </c>
      <c r="AE200" s="44">
        <v>0</v>
      </c>
      <c r="AF200" s="44">
        <v>0</v>
      </c>
      <c r="AG200" s="44">
        <v>0</v>
      </c>
      <c r="AH200" s="44">
        <v>145.99104087829534</v>
      </c>
      <c r="AI200" s="44">
        <v>338.12234309106208</v>
      </c>
      <c r="AJ200" s="44">
        <v>0</v>
      </c>
      <c r="AK200" s="44">
        <v>376.56298009299712</v>
      </c>
      <c r="AL200" s="44">
        <v>860.67636406235454</v>
      </c>
      <c r="AM200" s="44">
        <v>288.03873620754592</v>
      </c>
      <c r="AN200" s="44">
        <v>33.136588894098615</v>
      </c>
      <c r="AO200" s="44">
        <v>0</v>
      </c>
      <c r="AP200" s="44">
        <v>0</v>
      </c>
      <c r="AQ200" s="44">
        <v>321.17532510164455</v>
      </c>
      <c r="AR200" s="44">
        <v>145.99104087829534</v>
      </c>
      <c r="AS200" s="279">
        <v>2.1999659922240755</v>
      </c>
      <c r="AT200" s="44">
        <v>288.03873620754592</v>
      </c>
      <c r="AU200" s="44">
        <v>39.223851519842164</v>
      </c>
      <c r="AV200" s="44">
        <v>0</v>
      </c>
      <c r="AW200" s="44">
        <v>0</v>
      </c>
      <c r="AX200" s="44">
        <v>327.26258772738811</v>
      </c>
      <c r="AY200" s="44">
        <v>338.12234309106208</v>
      </c>
      <c r="AZ200" s="260">
        <v>0.96788217168852031</v>
      </c>
      <c r="BA200" s="44">
        <v>288.03873620754592</v>
      </c>
      <c r="BB200" s="44">
        <v>72.360440413940779</v>
      </c>
      <c r="BC200" s="44">
        <v>0</v>
      </c>
      <c r="BD200" s="44">
        <v>0</v>
      </c>
      <c r="BE200" s="44">
        <v>360.39917662148673</v>
      </c>
      <c r="BF200" s="44">
        <v>484.11338396935741</v>
      </c>
      <c r="BG200" s="44">
        <v>54.60166171467435</v>
      </c>
      <c r="BH200" s="260">
        <v>0.74445199937768847</v>
      </c>
      <c r="BI200" s="44">
        <v>19.359554199123863</v>
      </c>
      <c r="BJ200" s="44">
        <v>44.837668035144183</v>
      </c>
      <c r="BK200" s="44">
        <v>0</v>
      </c>
      <c r="BL200" s="44">
        <v>49.935197246599017</v>
      </c>
      <c r="BM200" s="44">
        <v>114.13241948086706</v>
      </c>
      <c r="BN200" s="44">
        <v>288.03873620754592</v>
      </c>
      <c r="BO200" s="44">
        <v>-140.29537953252719</v>
      </c>
      <c r="BP200" s="44">
        <v>72.360440413940779</v>
      </c>
      <c r="BQ200" s="44">
        <v>0</v>
      </c>
      <c r="BR200" s="44">
        <v>0</v>
      </c>
      <c r="BS200" s="44">
        <v>0</v>
      </c>
      <c r="BT200" s="44">
        <v>0</v>
      </c>
      <c r="BU200" s="44">
        <v>0</v>
      </c>
      <c r="BV200" s="44">
        <v>0</v>
      </c>
      <c r="BW200" s="44">
        <v>0</v>
      </c>
      <c r="BX200" s="44">
        <v>748.1216045686773</v>
      </c>
      <c r="BY200" s="44">
        <v>112.55475949367727</v>
      </c>
      <c r="BZ200" s="44">
        <v>0</v>
      </c>
      <c r="CA200" s="44">
        <v>0</v>
      </c>
      <c r="CB200" s="44">
        <v>220.10379708895954</v>
      </c>
      <c r="CC200" s="44">
        <v>860.67636406235454</v>
      </c>
      <c r="CD200" s="260">
        <v>0.36004930101937954</v>
      </c>
      <c r="CE200" s="44">
        <v>123.1411239052492</v>
      </c>
      <c r="CF200" s="44">
        <v>5.2714206855351806</v>
      </c>
      <c r="CG200" s="44">
        <v>-2.5266952028253447</v>
      </c>
      <c r="CH200" s="44">
        <v>2.744725482709836</v>
      </c>
      <c r="CI200" s="44">
        <v>0.26356915038309742</v>
      </c>
      <c r="CJ200" s="44">
        <v>-0.12633476014126729</v>
      </c>
      <c r="CK200" s="44">
        <v>0.13723439024183012</v>
      </c>
      <c r="CL200" s="44"/>
      <c r="CM200" s="44">
        <v>-21.595685494233727</v>
      </c>
      <c r="CN200" s="44"/>
      <c r="CO200" s="44">
        <v>0</v>
      </c>
      <c r="CP200" s="44">
        <v>0</v>
      </c>
      <c r="CQ200" s="44">
        <v>-140.29537953252719</v>
      </c>
      <c r="CR200" s="44">
        <v>0</v>
      </c>
      <c r="CS200" s="44">
        <v>0</v>
      </c>
      <c r="CT200" s="44">
        <v>-140.29537953252719</v>
      </c>
      <c r="CU200" s="44">
        <v>0</v>
      </c>
      <c r="CV200" s="44">
        <v>9999</v>
      </c>
      <c r="CW200" s="260">
        <v>0</v>
      </c>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row>
    <row r="201" spans="1:131">
      <c r="A201" s="23" t="s">
        <v>820</v>
      </c>
      <c r="B201" s="23"/>
      <c r="C201" s="44">
        <v>15</v>
      </c>
      <c r="D201" s="44">
        <v>304.50920729709634</v>
      </c>
      <c r="E201" s="44">
        <v>-21.381866666666667</v>
      </c>
      <c r="F201" s="44">
        <v>341.07502876871905</v>
      </c>
      <c r="G201" s="44">
        <v>0</v>
      </c>
      <c r="H201" s="44">
        <v>0</v>
      </c>
      <c r="I201" s="44"/>
      <c r="J201" s="44"/>
      <c r="K201" s="44"/>
      <c r="L201" s="44">
        <v>327.37195268305783</v>
      </c>
      <c r="M201" s="44">
        <v>7.0191230486296968E-2</v>
      </c>
      <c r="N201" s="44">
        <v>6.9684621661453422E-2</v>
      </c>
      <c r="O201" s="44">
        <v>-21.595685494233727</v>
      </c>
      <c r="P201" s="44">
        <v>0</v>
      </c>
      <c r="Q201" s="44">
        <v>0</v>
      </c>
      <c r="R201" s="44">
        <v>68.014916987995278</v>
      </c>
      <c r="S201" s="44">
        <v>157.17212814878064</v>
      </c>
      <c r="T201" s="44">
        <v>0</v>
      </c>
      <c r="U201" s="44">
        <v>228.21998793514982</v>
      </c>
      <c r="V201" s="44">
        <v>20.464501726123142</v>
      </c>
      <c r="W201" s="44">
        <v>47.750504027620664</v>
      </c>
      <c r="X201" s="44">
        <v>0</v>
      </c>
      <c r="Y201" s="44">
        <v>0</v>
      </c>
      <c r="Z201" s="44">
        <v>0</v>
      </c>
      <c r="AA201" s="44">
        <v>0</v>
      </c>
      <c r="AB201" s="44">
        <v>0</v>
      </c>
      <c r="AC201" s="44">
        <v>0</v>
      </c>
      <c r="AD201" s="44">
        <v>0</v>
      </c>
      <c r="AE201" s="44">
        <v>0</v>
      </c>
      <c r="AF201" s="44">
        <v>0</v>
      </c>
      <c r="AG201" s="44">
        <v>0</v>
      </c>
      <c r="AH201" s="44">
        <v>88.479418714118424</v>
      </c>
      <c r="AI201" s="44">
        <v>204.92263217640129</v>
      </c>
      <c r="AJ201" s="44">
        <v>0</v>
      </c>
      <c r="AK201" s="44">
        <v>228.21998793514982</v>
      </c>
      <c r="AL201" s="44">
        <v>521.62203882566951</v>
      </c>
      <c r="AM201" s="44">
        <v>171.57730884270674</v>
      </c>
      <c r="AN201" s="44">
        <v>24.801964950454135</v>
      </c>
      <c r="AO201" s="44">
        <v>0</v>
      </c>
      <c r="AP201" s="44">
        <v>0</v>
      </c>
      <c r="AQ201" s="44">
        <v>196.37927379316088</v>
      </c>
      <c r="AR201" s="44">
        <v>88.479418714118424</v>
      </c>
      <c r="AS201" s="279">
        <v>2.2194910030735224</v>
      </c>
      <c r="AT201" s="44">
        <v>171.57730884270674</v>
      </c>
      <c r="AU201" s="44">
        <v>29.358139237747437</v>
      </c>
      <c r="AV201" s="44">
        <v>0</v>
      </c>
      <c r="AW201" s="44">
        <v>0</v>
      </c>
      <c r="AX201" s="44">
        <v>200.93544808045419</v>
      </c>
      <c r="AY201" s="44">
        <v>204.92263217640129</v>
      </c>
      <c r="AZ201" s="260">
        <v>0.98054297832503512</v>
      </c>
      <c r="BA201" s="44">
        <v>171.57730884270674</v>
      </c>
      <c r="BB201" s="44">
        <v>54.160104188201572</v>
      </c>
      <c r="BC201" s="44">
        <v>0</v>
      </c>
      <c r="BD201" s="44">
        <v>0</v>
      </c>
      <c r="BE201" s="44">
        <v>225.73741303090833</v>
      </c>
      <c r="BF201" s="44">
        <v>293.40205089051972</v>
      </c>
      <c r="BG201" s="44">
        <v>53.773211315473006</v>
      </c>
      <c r="BH201" s="260">
        <v>0.76937912446678902</v>
      </c>
      <c r="BI201" s="44">
        <v>19.887074759112075</v>
      </c>
      <c r="BJ201" s="44">
        <v>46.059431279647768</v>
      </c>
      <c r="BK201" s="44">
        <v>0</v>
      </c>
      <c r="BL201" s="44">
        <v>51.295860975923922</v>
      </c>
      <c r="BM201" s="44">
        <v>117.24236701468375</v>
      </c>
      <c r="BN201" s="44">
        <v>171.57730884270674</v>
      </c>
      <c r="BO201" s="44">
        <v>-140.18202121319069</v>
      </c>
      <c r="BP201" s="44">
        <v>54.160104188201572</v>
      </c>
      <c r="BQ201" s="44">
        <v>0</v>
      </c>
      <c r="BR201" s="44">
        <v>0</v>
      </c>
      <c r="BS201" s="44">
        <v>0</v>
      </c>
      <c r="BT201" s="44">
        <v>0</v>
      </c>
      <c r="BU201" s="44">
        <v>0</v>
      </c>
      <c r="BV201" s="44">
        <v>0</v>
      </c>
      <c r="BW201" s="44">
        <v>0</v>
      </c>
      <c r="BX201" s="44">
        <v>453.40703307192575</v>
      </c>
      <c r="BY201" s="44">
        <v>68.21500575374381</v>
      </c>
      <c r="BZ201" s="44">
        <v>0</v>
      </c>
      <c r="CA201" s="44">
        <v>0</v>
      </c>
      <c r="CB201" s="44">
        <v>85.555391817717634</v>
      </c>
      <c r="CC201" s="44">
        <v>521.62203882566951</v>
      </c>
      <c r="CD201" s="260">
        <v>0.34109402867315947</v>
      </c>
      <c r="CE201" s="44">
        <v>136.57708145630471</v>
      </c>
      <c r="CF201" s="44">
        <v>3.1100527406754104</v>
      </c>
      <c r="CG201" s="44">
        <v>-2.5266952028253438</v>
      </c>
      <c r="CH201" s="44">
        <v>0.58335753785006661</v>
      </c>
      <c r="CI201" s="44">
        <v>0.15550167752445246</v>
      </c>
      <c r="CJ201" s="44">
        <v>-0.12633476014126732</v>
      </c>
      <c r="CK201" s="44">
        <v>2.9166917383185137E-2</v>
      </c>
      <c r="CL201" s="44"/>
      <c r="CM201" s="44">
        <v>-21.595685494233727</v>
      </c>
      <c r="CN201" s="44"/>
      <c r="CO201" s="44">
        <v>0</v>
      </c>
      <c r="CP201" s="44">
        <v>0</v>
      </c>
      <c r="CQ201" s="44">
        <v>-140.18202121319069</v>
      </c>
      <c r="CR201" s="44">
        <v>0</v>
      </c>
      <c r="CS201" s="44">
        <v>0</v>
      </c>
      <c r="CT201" s="44">
        <v>-140.18202121319069</v>
      </c>
      <c r="CU201" s="44">
        <v>0</v>
      </c>
      <c r="CV201" s="44">
        <v>9999</v>
      </c>
      <c r="CW201" s="260">
        <v>0</v>
      </c>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row>
    <row r="202" spans="1:131">
      <c r="A202" s="23" t="s">
        <v>821</v>
      </c>
      <c r="B202" s="23"/>
      <c r="C202" s="44">
        <v>15</v>
      </c>
      <c r="D202" s="44">
        <v>304.50920729709634</v>
      </c>
      <c r="E202" s="44">
        <v>-21.381866666666667</v>
      </c>
      <c r="F202" s="44">
        <v>341.07502876871905</v>
      </c>
      <c r="G202" s="44">
        <v>0</v>
      </c>
      <c r="H202" s="44">
        <v>0</v>
      </c>
      <c r="I202" s="44"/>
      <c r="J202" s="44"/>
      <c r="K202" s="44"/>
      <c r="L202" s="44">
        <v>327.37195268305783</v>
      </c>
      <c r="M202" s="44">
        <v>7.0191230486296968E-2</v>
      </c>
      <c r="N202" s="44">
        <v>6.9684621661453422E-2</v>
      </c>
      <c r="O202" s="44">
        <v>-21.595685494233727</v>
      </c>
      <c r="P202" s="44">
        <v>0</v>
      </c>
      <c r="Q202" s="44">
        <v>0</v>
      </c>
      <c r="R202" s="44">
        <v>68.014916987995278</v>
      </c>
      <c r="S202" s="44">
        <v>157.17212814878064</v>
      </c>
      <c r="T202" s="44">
        <v>0</v>
      </c>
      <c r="U202" s="44">
        <v>228.21998793514982</v>
      </c>
      <c r="V202" s="44">
        <v>20.464501726123142</v>
      </c>
      <c r="W202" s="44">
        <v>47.750504027620664</v>
      </c>
      <c r="X202" s="44">
        <v>0</v>
      </c>
      <c r="Y202" s="44">
        <v>0</v>
      </c>
      <c r="Z202" s="44">
        <v>0</v>
      </c>
      <c r="AA202" s="44">
        <v>0</v>
      </c>
      <c r="AB202" s="44">
        <v>0</v>
      </c>
      <c r="AC202" s="44">
        <v>0</v>
      </c>
      <c r="AD202" s="44">
        <v>0</v>
      </c>
      <c r="AE202" s="44">
        <v>0</v>
      </c>
      <c r="AF202" s="44">
        <v>0</v>
      </c>
      <c r="AG202" s="44">
        <v>0</v>
      </c>
      <c r="AH202" s="44">
        <v>88.479418714118424</v>
      </c>
      <c r="AI202" s="44">
        <v>204.92263217640129</v>
      </c>
      <c r="AJ202" s="44">
        <v>0</v>
      </c>
      <c r="AK202" s="44">
        <v>228.21998793514982</v>
      </c>
      <c r="AL202" s="44">
        <v>521.62203882566951</v>
      </c>
      <c r="AM202" s="44">
        <v>171.57730884270674</v>
      </c>
      <c r="AN202" s="44">
        <v>24.801964950454135</v>
      </c>
      <c r="AO202" s="44">
        <v>0</v>
      </c>
      <c r="AP202" s="44">
        <v>0</v>
      </c>
      <c r="AQ202" s="44">
        <v>196.37927379316088</v>
      </c>
      <c r="AR202" s="44">
        <v>88.479418714118424</v>
      </c>
      <c r="AS202" s="279">
        <v>2.2194910030735224</v>
      </c>
      <c r="AT202" s="44">
        <v>171.57730884270674</v>
      </c>
      <c r="AU202" s="44">
        <v>29.358139237747437</v>
      </c>
      <c r="AV202" s="44">
        <v>0</v>
      </c>
      <c r="AW202" s="44">
        <v>0</v>
      </c>
      <c r="AX202" s="44">
        <v>200.93544808045419</v>
      </c>
      <c r="AY202" s="44">
        <v>204.92263217640129</v>
      </c>
      <c r="AZ202" s="260">
        <v>0.98054297832503512</v>
      </c>
      <c r="BA202" s="44">
        <v>171.57730884270674</v>
      </c>
      <c r="BB202" s="44">
        <v>54.160104188201572</v>
      </c>
      <c r="BC202" s="44">
        <v>0</v>
      </c>
      <c r="BD202" s="44">
        <v>0</v>
      </c>
      <c r="BE202" s="44">
        <v>225.73741303090833</v>
      </c>
      <c r="BF202" s="44">
        <v>293.40205089051972</v>
      </c>
      <c r="BG202" s="44">
        <v>53.773211315473006</v>
      </c>
      <c r="BH202" s="260">
        <v>0.76937912446678902</v>
      </c>
      <c r="BI202" s="44">
        <v>19.887074759112075</v>
      </c>
      <c r="BJ202" s="44">
        <v>46.059431279647768</v>
      </c>
      <c r="BK202" s="44">
        <v>0</v>
      </c>
      <c r="BL202" s="44">
        <v>51.295860975923922</v>
      </c>
      <c r="BM202" s="44">
        <v>117.24236701468375</v>
      </c>
      <c r="BN202" s="44">
        <v>171.57730884270674</v>
      </c>
      <c r="BO202" s="44">
        <v>-140.18202121319069</v>
      </c>
      <c r="BP202" s="44">
        <v>54.160104188201572</v>
      </c>
      <c r="BQ202" s="44">
        <v>0</v>
      </c>
      <c r="BR202" s="44">
        <v>0</v>
      </c>
      <c r="BS202" s="44">
        <v>0</v>
      </c>
      <c r="BT202" s="44">
        <v>0</v>
      </c>
      <c r="BU202" s="44">
        <v>0</v>
      </c>
      <c r="BV202" s="44">
        <v>0</v>
      </c>
      <c r="BW202" s="44">
        <v>0</v>
      </c>
      <c r="BX202" s="44">
        <v>453.40703307192575</v>
      </c>
      <c r="BY202" s="44">
        <v>68.21500575374381</v>
      </c>
      <c r="BZ202" s="44">
        <v>0</v>
      </c>
      <c r="CA202" s="44">
        <v>0</v>
      </c>
      <c r="CB202" s="44">
        <v>85.555391817717634</v>
      </c>
      <c r="CC202" s="44">
        <v>521.62203882566951</v>
      </c>
      <c r="CD202" s="260">
        <v>0.34109402867315947</v>
      </c>
      <c r="CE202" s="44">
        <v>136.57708145630471</v>
      </c>
      <c r="CF202" s="44">
        <v>3.1100527406754104</v>
      </c>
      <c r="CG202" s="44">
        <v>-2.5266952028253438</v>
      </c>
      <c r="CH202" s="44">
        <v>0.58335753785006661</v>
      </c>
      <c r="CI202" s="44">
        <v>0.15550167752445246</v>
      </c>
      <c r="CJ202" s="44">
        <v>-0.12633476014126732</v>
      </c>
      <c r="CK202" s="44">
        <v>2.9166917383185137E-2</v>
      </c>
      <c r="CL202" s="44"/>
      <c r="CM202" s="44">
        <v>-21.595685494233727</v>
      </c>
      <c r="CN202" s="44"/>
      <c r="CO202" s="44">
        <v>0</v>
      </c>
      <c r="CP202" s="44">
        <v>0</v>
      </c>
      <c r="CQ202" s="44">
        <v>-140.18202121319069</v>
      </c>
      <c r="CR202" s="44">
        <v>0</v>
      </c>
      <c r="CS202" s="44">
        <v>0</v>
      </c>
      <c r="CT202" s="44">
        <v>-140.18202121319069</v>
      </c>
      <c r="CU202" s="44">
        <v>0</v>
      </c>
      <c r="CV202" s="44">
        <v>9999</v>
      </c>
      <c r="CW202" s="260">
        <v>0</v>
      </c>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row>
    <row r="203" spans="1:131">
      <c r="A203" s="23" t="s">
        <v>814</v>
      </c>
      <c r="B203" s="23"/>
      <c r="C203" s="44">
        <v>14.999999999999998</v>
      </c>
      <c r="D203" s="44">
        <v>291.70228417763752</v>
      </c>
      <c r="E203" s="44">
        <v>-10.008533333333332</v>
      </c>
      <c r="F203" s="44">
        <v>368.550861496327</v>
      </c>
      <c r="G203" s="44">
        <v>0</v>
      </c>
      <c r="H203" s="44">
        <v>0</v>
      </c>
      <c r="I203" s="44"/>
      <c r="J203" s="44"/>
      <c r="K203" s="44"/>
      <c r="L203" s="44">
        <v>313.54169074269976</v>
      </c>
      <c r="M203" s="44">
        <v>5.4847180136253365E-2</v>
      </c>
      <c r="N203" s="44">
        <v>5.4451317785895591E-2</v>
      </c>
      <c r="O203" s="44">
        <v>-10.108618624301936</v>
      </c>
      <c r="P203" s="44">
        <v>0</v>
      </c>
      <c r="Q203" s="44">
        <v>0</v>
      </c>
      <c r="R203" s="44">
        <v>73.493965069851484</v>
      </c>
      <c r="S203" s="44">
        <v>169.83337490744134</v>
      </c>
      <c r="T203" s="44">
        <v>0</v>
      </c>
      <c r="U203" s="44">
        <v>246.60460622936949</v>
      </c>
      <c r="V203" s="44">
        <v>22.113051689779621</v>
      </c>
      <c r="W203" s="44">
        <v>51.597120609485778</v>
      </c>
      <c r="X203" s="44">
        <v>0</v>
      </c>
      <c r="Y203" s="44">
        <v>0</v>
      </c>
      <c r="Z203" s="44">
        <v>0</v>
      </c>
      <c r="AA203" s="44">
        <v>0</v>
      </c>
      <c r="AB203" s="44">
        <v>0</v>
      </c>
      <c r="AC203" s="44">
        <v>0</v>
      </c>
      <c r="AD203" s="44">
        <v>0</v>
      </c>
      <c r="AE203" s="44">
        <v>0</v>
      </c>
      <c r="AF203" s="44">
        <v>0</v>
      </c>
      <c r="AG203" s="44">
        <v>0</v>
      </c>
      <c r="AH203" s="44">
        <v>95.607016759631108</v>
      </c>
      <c r="AI203" s="44">
        <v>221.43049551692712</v>
      </c>
      <c r="AJ203" s="44">
        <v>0</v>
      </c>
      <c r="AK203" s="44">
        <v>246.60460622936949</v>
      </c>
      <c r="AL203" s="44">
        <v>563.64211850592767</v>
      </c>
      <c r="AM203" s="44">
        <v>163.71018654493687</v>
      </c>
      <c r="AN203" s="44">
        <v>19.380168005975719</v>
      </c>
      <c r="AO203" s="44">
        <v>0</v>
      </c>
      <c r="AP203" s="44">
        <v>0</v>
      </c>
      <c r="AQ203" s="44">
        <v>183.09035455091259</v>
      </c>
      <c r="AR203" s="44">
        <v>95.607016759631108</v>
      </c>
      <c r="AS203" s="279">
        <v>1.9150305150847491</v>
      </c>
      <c r="AT203" s="44">
        <v>163.71018654493687</v>
      </c>
      <c r="AU203" s="44">
        <v>22.940346537339792</v>
      </c>
      <c r="AV203" s="44">
        <v>0</v>
      </c>
      <c r="AW203" s="44">
        <v>0</v>
      </c>
      <c r="AX203" s="44">
        <v>186.65053308227667</v>
      </c>
      <c r="AY203" s="44">
        <v>221.43049551692712</v>
      </c>
      <c r="AZ203" s="260">
        <v>0.84293056675207723</v>
      </c>
      <c r="BA203" s="44">
        <v>163.71018654493687</v>
      </c>
      <c r="BB203" s="44">
        <v>42.320514543315511</v>
      </c>
      <c r="BC203" s="44">
        <v>0</v>
      </c>
      <c r="BD203" s="44">
        <v>0</v>
      </c>
      <c r="BE203" s="44">
        <v>206.03070108825239</v>
      </c>
      <c r="BF203" s="44">
        <v>317.03751227655823</v>
      </c>
      <c r="BG203" s="44">
        <v>64.470397829251382</v>
      </c>
      <c r="BH203" s="260">
        <v>0.6498622185393873</v>
      </c>
      <c r="BI203" s="44">
        <v>22.436989544223806</v>
      </c>
      <c r="BJ203" s="44">
        <v>51.965157799833854</v>
      </c>
      <c r="BK203" s="44">
        <v>0</v>
      </c>
      <c r="BL203" s="44">
        <v>57.873000947583812</v>
      </c>
      <c r="BM203" s="44">
        <v>132.27514829164144</v>
      </c>
      <c r="BN203" s="44">
        <v>163.71018654493687</v>
      </c>
      <c r="BO203" s="44">
        <v>-69.500416939091281</v>
      </c>
      <c r="BP203" s="44">
        <v>42.320514543315511</v>
      </c>
      <c r="BQ203" s="44">
        <v>0</v>
      </c>
      <c r="BR203" s="44">
        <v>0</v>
      </c>
      <c r="BS203" s="44">
        <v>0</v>
      </c>
      <c r="BT203" s="44">
        <v>0</v>
      </c>
      <c r="BU203" s="44">
        <v>0</v>
      </c>
      <c r="BV203" s="44">
        <v>0</v>
      </c>
      <c r="BW203" s="44">
        <v>0</v>
      </c>
      <c r="BX203" s="44">
        <v>489.9319462066623</v>
      </c>
      <c r="BY203" s="44">
        <v>73.710172299265409</v>
      </c>
      <c r="BZ203" s="44">
        <v>0</v>
      </c>
      <c r="CA203" s="44">
        <v>0</v>
      </c>
      <c r="CB203" s="44">
        <v>136.5302841491611</v>
      </c>
      <c r="CC203" s="44">
        <v>563.64211850592767</v>
      </c>
      <c r="CD203" s="260">
        <v>0.32540966615588218</v>
      </c>
      <c r="CE203" s="44">
        <v>138.6537092648413</v>
      </c>
      <c r="CF203" s="44">
        <v>2.9786608163843544</v>
      </c>
      <c r="CG203" s="44">
        <v>-1.1827083790433257</v>
      </c>
      <c r="CH203" s="44">
        <v>1.7959524373410287</v>
      </c>
      <c r="CI203" s="44">
        <v>0.14893230310278238</v>
      </c>
      <c r="CJ203" s="44">
        <v>-5.913541895216632E-2</v>
      </c>
      <c r="CK203" s="44">
        <v>8.9796884150616069E-2</v>
      </c>
      <c r="CL203" s="44"/>
      <c r="CM203" s="44">
        <v>-10.108618624301936</v>
      </c>
      <c r="CN203" s="44"/>
      <c r="CO203" s="44">
        <v>0</v>
      </c>
      <c r="CP203" s="44">
        <v>0</v>
      </c>
      <c r="CQ203" s="44">
        <v>-69.500416939091281</v>
      </c>
      <c r="CR203" s="44">
        <v>0</v>
      </c>
      <c r="CS203" s="44">
        <v>0</v>
      </c>
      <c r="CT203" s="44">
        <v>-69.500416939091281</v>
      </c>
      <c r="CU203" s="44">
        <v>0</v>
      </c>
      <c r="CV203" s="44">
        <v>9999</v>
      </c>
      <c r="CW203" s="260">
        <v>0</v>
      </c>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row>
    <row r="204" spans="1:131">
      <c r="A204" s="23" t="s">
        <v>822</v>
      </c>
      <c r="B204" s="23"/>
      <c r="C204" s="44">
        <v>15</v>
      </c>
      <c r="D204" s="44">
        <v>426.31289021593494</v>
      </c>
      <c r="E204" s="44">
        <v>-21.381866666666667</v>
      </c>
      <c r="F204" s="44">
        <v>562.77379746838631</v>
      </c>
      <c r="G204" s="44">
        <v>0</v>
      </c>
      <c r="H204" s="44">
        <v>0</v>
      </c>
      <c r="I204" s="44"/>
      <c r="J204" s="44"/>
      <c r="K204" s="44"/>
      <c r="L204" s="44">
        <v>458.32073375628107</v>
      </c>
      <c r="M204" s="44">
        <v>9.8267722680815781E-2</v>
      </c>
      <c r="N204" s="44">
        <v>9.7558470326034818E-2</v>
      </c>
      <c r="O204" s="44">
        <v>-21.595685494233727</v>
      </c>
      <c r="P204" s="44">
        <v>0</v>
      </c>
      <c r="Q204" s="44">
        <v>0</v>
      </c>
      <c r="R204" s="44">
        <v>112.22461303019217</v>
      </c>
      <c r="S204" s="44">
        <v>259.33401144548799</v>
      </c>
      <c r="T204" s="44">
        <v>0</v>
      </c>
      <c r="U204" s="44">
        <v>376.56298009299712</v>
      </c>
      <c r="V204" s="44">
        <v>33.766427848103177</v>
      </c>
      <c r="W204" s="44">
        <v>78.788331645574075</v>
      </c>
      <c r="X204" s="44">
        <v>0</v>
      </c>
      <c r="Y204" s="44">
        <v>0</v>
      </c>
      <c r="Z204" s="44">
        <v>0</v>
      </c>
      <c r="AA204" s="44">
        <v>0</v>
      </c>
      <c r="AB204" s="44">
        <v>0</v>
      </c>
      <c r="AC204" s="44">
        <v>0</v>
      </c>
      <c r="AD204" s="44">
        <v>0</v>
      </c>
      <c r="AE204" s="44">
        <v>0</v>
      </c>
      <c r="AF204" s="44">
        <v>0</v>
      </c>
      <c r="AG204" s="44">
        <v>0</v>
      </c>
      <c r="AH204" s="44">
        <v>145.99104087829534</v>
      </c>
      <c r="AI204" s="44">
        <v>338.12234309106208</v>
      </c>
      <c r="AJ204" s="44">
        <v>0</v>
      </c>
      <c r="AK204" s="44">
        <v>376.56298009299712</v>
      </c>
      <c r="AL204" s="44">
        <v>860.67636406235454</v>
      </c>
      <c r="AM204" s="44">
        <v>240.20823237978962</v>
      </c>
      <c r="AN204" s="44">
        <v>34.72275093063579</v>
      </c>
      <c r="AO204" s="44">
        <v>0</v>
      </c>
      <c r="AP204" s="44">
        <v>0</v>
      </c>
      <c r="AQ204" s="44">
        <v>274.9309833104254</v>
      </c>
      <c r="AR204" s="44">
        <v>145.99104087829534</v>
      </c>
      <c r="AS204" s="279">
        <v>1.8832044874563239</v>
      </c>
      <c r="AT204" s="44">
        <v>240.20823237978962</v>
      </c>
      <c r="AU204" s="44">
        <v>41.101394932846425</v>
      </c>
      <c r="AV204" s="44">
        <v>0</v>
      </c>
      <c r="AW204" s="44">
        <v>0</v>
      </c>
      <c r="AX204" s="44">
        <v>281.30962731263605</v>
      </c>
      <c r="AY204" s="44">
        <v>338.12234309106208</v>
      </c>
      <c r="AZ204" s="260">
        <v>0.83197586039700011</v>
      </c>
      <c r="BA204" s="44">
        <v>240.20823237978962</v>
      </c>
      <c r="BB204" s="44">
        <v>75.824145863482215</v>
      </c>
      <c r="BC204" s="44">
        <v>0</v>
      </c>
      <c r="BD204" s="44">
        <v>0</v>
      </c>
      <c r="BE204" s="44">
        <v>316.03237824327186</v>
      </c>
      <c r="BF204" s="44">
        <v>484.11338396935741</v>
      </c>
      <c r="BG204" s="44">
        <v>65.549373108108654</v>
      </c>
      <c r="BH204" s="260">
        <v>0.65280652985060938</v>
      </c>
      <c r="BI204" s="44">
        <v>23.438338108953506</v>
      </c>
      <c r="BJ204" s="44">
        <v>54.284329722441996</v>
      </c>
      <c r="BK204" s="44">
        <v>0</v>
      </c>
      <c r="BL204" s="44">
        <v>60.455836150196035</v>
      </c>
      <c r="BM204" s="44">
        <v>138.17850398159152</v>
      </c>
      <c r="BN204" s="44">
        <v>240.20823237978962</v>
      </c>
      <c r="BO204" s="44">
        <v>-140.18202121319069</v>
      </c>
      <c r="BP204" s="44">
        <v>75.824145863482215</v>
      </c>
      <c r="BQ204" s="44">
        <v>0</v>
      </c>
      <c r="BR204" s="44">
        <v>0</v>
      </c>
      <c r="BS204" s="44">
        <v>0</v>
      </c>
      <c r="BT204" s="44">
        <v>0</v>
      </c>
      <c r="BU204" s="44">
        <v>0</v>
      </c>
      <c r="BV204" s="44">
        <v>0</v>
      </c>
      <c r="BW204" s="44">
        <v>0</v>
      </c>
      <c r="BX204" s="44">
        <v>748.1216045686773</v>
      </c>
      <c r="BY204" s="44">
        <v>112.55475949367727</v>
      </c>
      <c r="BZ204" s="44">
        <v>0</v>
      </c>
      <c r="CA204" s="44">
        <v>0</v>
      </c>
      <c r="CB204" s="44">
        <v>175.85035703008111</v>
      </c>
      <c r="CC204" s="44">
        <v>860.67636406235454</v>
      </c>
      <c r="CD204" s="260">
        <v>0.31576133336412548</v>
      </c>
      <c r="CE204" s="44">
        <v>148.51093009038169</v>
      </c>
      <c r="CF204" s="44">
        <v>4.3540738369455765</v>
      </c>
      <c r="CG204" s="44">
        <v>-2.5266952028253438</v>
      </c>
      <c r="CH204" s="44">
        <v>1.8273786341202327</v>
      </c>
      <c r="CI204" s="44">
        <v>0.21770234853423345</v>
      </c>
      <c r="CJ204" s="44">
        <v>-0.12633476014126732</v>
      </c>
      <c r="CK204" s="44">
        <v>9.1367588392966131E-2</v>
      </c>
      <c r="CL204" s="44"/>
      <c r="CM204" s="44">
        <v>-21.595685494233727</v>
      </c>
      <c r="CN204" s="44"/>
      <c r="CO204" s="44">
        <v>0</v>
      </c>
      <c r="CP204" s="44">
        <v>0</v>
      </c>
      <c r="CQ204" s="44">
        <v>-140.18202121319069</v>
      </c>
      <c r="CR204" s="44">
        <v>0</v>
      </c>
      <c r="CS204" s="44">
        <v>0</v>
      </c>
      <c r="CT204" s="44">
        <v>-140.18202121319069</v>
      </c>
      <c r="CU204" s="44">
        <v>0</v>
      </c>
      <c r="CV204" s="44">
        <v>9999</v>
      </c>
      <c r="CW204" s="260">
        <v>0</v>
      </c>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row>
    <row r="205" spans="1:131">
      <c r="A205" s="23" t="s">
        <v>815</v>
      </c>
      <c r="B205" s="23"/>
      <c r="C205" s="44">
        <v>15</v>
      </c>
      <c r="D205" s="44">
        <v>157.82222536493225</v>
      </c>
      <c r="E205" s="44">
        <v>-17.7424</v>
      </c>
      <c r="F205" s="44">
        <v>158.97585527520172</v>
      </c>
      <c r="G205" s="44">
        <v>0</v>
      </c>
      <c r="H205" s="44">
        <v>0</v>
      </c>
      <c r="I205" s="44"/>
      <c r="J205" s="44"/>
      <c r="K205" s="44"/>
      <c r="L205" s="44">
        <v>169.63818955754951</v>
      </c>
      <c r="M205" s="44">
        <v>2.9674447179931982E-2</v>
      </c>
      <c r="N205" s="44">
        <v>2.9460270327502504E-2</v>
      </c>
      <c r="O205" s="44">
        <v>-17.919823924898889</v>
      </c>
      <c r="P205" s="44">
        <v>0</v>
      </c>
      <c r="Q205" s="44">
        <v>0</v>
      </c>
      <c r="R205" s="44">
        <v>31.701909221183254</v>
      </c>
      <c r="S205" s="44">
        <v>73.258290376981122</v>
      </c>
      <c r="T205" s="44">
        <v>0</v>
      </c>
      <c r="U205" s="44">
        <v>106.37386121130817</v>
      </c>
      <c r="V205" s="44">
        <v>9.5385513165121036</v>
      </c>
      <c r="W205" s="44">
        <v>22.25661973852824</v>
      </c>
      <c r="X205" s="44">
        <v>0</v>
      </c>
      <c r="Y205" s="44">
        <v>0</v>
      </c>
      <c r="Z205" s="44">
        <v>0</v>
      </c>
      <c r="AA205" s="44">
        <v>0</v>
      </c>
      <c r="AB205" s="44">
        <v>0</v>
      </c>
      <c r="AC205" s="44">
        <v>0</v>
      </c>
      <c r="AD205" s="44">
        <v>0</v>
      </c>
      <c r="AE205" s="44">
        <v>0</v>
      </c>
      <c r="AF205" s="44">
        <v>0</v>
      </c>
      <c r="AG205" s="44">
        <v>0</v>
      </c>
      <c r="AH205" s="44">
        <v>41.240460537695355</v>
      </c>
      <c r="AI205" s="44">
        <v>95.514910115509366</v>
      </c>
      <c r="AJ205" s="44">
        <v>0</v>
      </c>
      <c r="AK205" s="44">
        <v>106.37386121130817</v>
      </c>
      <c r="AL205" s="44">
        <v>243.12923186451289</v>
      </c>
      <c r="AM205" s="44">
        <v>88.573546923945671</v>
      </c>
      <c r="AN205" s="44">
        <v>10.485420953326324</v>
      </c>
      <c r="AO205" s="44">
        <v>0</v>
      </c>
      <c r="AP205" s="44">
        <v>0</v>
      </c>
      <c r="AQ205" s="44">
        <v>99.058967877271996</v>
      </c>
      <c r="AR205" s="44">
        <v>41.240460537695355</v>
      </c>
      <c r="AS205" s="279">
        <v>2.4019850066108819</v>
      </c>
      <c r="AT205" s="44">
        <v>88.573546923945671</v>
      </c>
      <c r="AU205" s="44">
        <v>12.411615326813536</v>
      </c>
      <c r="AV205" s="44">
        <v>0</v>
      </c>
      <c r="AW205" s="44">
        <v>0</v>
      </c>
      <c r="AX205" s="44">
        <v>100.9851622507592</v>
      </c>
      <c r="AY205" s="44">
        <v>95.514910115509366</v>
      </c>
      <c r="AZ205" s="279">
        <v>1.0572711855000909</v>
      </c>
      <c r="BA205" s="44">
        <v>88.573546923945671</v>
      </c>
      <c r="BB205" s="44">
        <v>22.897036280139858</v>
      </c>
      <c r="BC205" s="44">
        <v>0</v>
      </c>
      <c r="BD205" s="44">
        <v>0</v>
      </c>
      <c r="BE205" s="44">
        <v>111.47058320408553</v>
      </c>
      <c r="BF205" s="44">
        <v>136.75537065320472</v>
      </c>
      <c r="BG205" s="44">
        <v>49.38684829473619</v>
      </c>
      <c r="BH205" s="260">
        <v>0.81510936405387402</v>
      </c>
      <c r="BI205" s="44">
        <v>17.888337989441375</v>
      </c>
      <c r="BJ205" s="44">
        <v>41.430259820101092</v>
      </c>
      <c r="BK205" s="44">
        <v>0</v>
      </c>
      <c r="BL205" s="44">
        <v>46.140405751544151</v>
      </c>
      <c r="BM205" s="44">
        <v>105.45900356108662</v>
      </c>
      <c r="BN205" s="44">
        <v>88.573546923945671</v>
      </c>
      <c r="BO205" s="44">
        <v>-123.20528457384347</v>
      </c>
      <c r="BP205" s="44">
        <v>22.897036280139858</v>
      </c>
      <c r="BQ205" s="44">
        <v>0</v>
      </c>
      <c r="BR205" s="44">
        <v>0</v>
      </c>
      <c r="BS205" s="44">
        <v>0</v>
      </c>
      <c r="BT205" s="44">
        <v>0</v>
      </c>
      <c r="BU205" s="44">
        <v>0</v>
      </c>
      <c r="BV205" s="44">
        <v>0</v>
      </c>
      <c r="BW205" s="44">
        <v>0</v>
      </c>
      <c r="BX205" s="44">
        <v>211.33406080947253</v>
      </c>
      <c r="BY205" s="44">
        <v>31.795171055040345</v>
      </c>
      <c r="BZ205" s="44">
        <v>0</v>
      </c>
      <c r="CA205" s="44">
        <v>0</v>
      </c>
      <c r="CB205" s="44">
        <v>-11.734701369757943</v>
      </c>
      <c r="CC205" s="44">
        <v>243.12923186451289</v>
      </c>
      <c r="CD205" s="260">
        <v>0.30428632357072161</v>
      </c>
      <c r="CE205" s="44">
        <v>148.9684073168103</v>
      </c>
      <c r="CF205" s="44">
        <v>1.6115707834595816</v>
      </c>
      <c r="CG205" s="44">
        <v>-2.0966193992131688</v>
      </c>
      <c r="CH205" s="44">
        <v>-0.48504861575358715</v>
      </c>
      <c r="CI205" s="44">
        <v>8.0578140039836002E-2</v>
      </c>
      <c r="CJ205" s="44">
        <v>-0.10483096996065844</v>
      </c>
      <c r="CK205" s="44">
        <v>-2.4252829920822436E-2</v>
      </c>
      <c r="CL205" s="44"/>
      <c r="CM205" s="44">
        <v>-17.919823924898889</v>
      </c>
      <c r="CN205" s="44"/>
      <c r="CO205" s="44">
        <v>0</v>
      </c>
      <c r="CP205" s="44">
        <v>0</v>
      </c>
      <c r="CQ205" s="44">
        <v>-123.20528457384347</v>
      </c>
      <c r="CR205" s="44">
        <v>0</v>
      </c>
      <c r="CS205" s="44">
        <v>0</v>
      </c>
      <c r="CT205" s="44">
        <v>-123.20528457384347</v>
      </c>
      <c r="CU205" s="44">
        <v>0</v>
      </c>
      <c r="CV205" s="44">
        <v>9999</v>
      </c>
      <c r="CW205" s="260">
        <v>0</v>
      </c>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row>
    <row r="206" spans="1:131">
      <c r="A206" s="23" t="s">
        <v>816</v>
      </c>
      <c r="B206" s="23"/>
      <c r="C206" s="44">
        <v>15</v>
      </c>
      <c r="D206" s="44">
        <v>157.82222536493225</v>
      </c>
      <c r="E206" s="44">
        <v>-17.7424</v>
      </c>
      <c r="F206" s="44">
        <v>158.97585527520172</v>
      </c>
      <c r="G206" s="44">
        <v>0</v>
      </c>
      <c r="H206" s="44">
        <v>0</v>
      </c>
      <c r="I206" s="44"/>
      <c r="J206" s="44"/>
      <c r="K206" s="44"/>
      <c r="L206" s="44">
        <v>169.63818955754951</v>
      </c>
      <c r="M206" s="44">
        <v>2.9674447179931982E-2</v>
      </c>
      <c r="N206" s="44">
        <v>2.9460270327502504E-2</v>
      </c>
      <c r="O206" s="44">
        <v>-17.919823924898889</v>
      </c>
      <c r="P206" s="44">
        <v>0</v>
      </c>
      <c r="Q206" s="44">
        <v>0</v>
      </c>
      <c r="R206" s="44">
        <v>31.701909221183254</v>
      </c>
      <c r="S206" s="44">
        <v>73.258290376981122</v>
      </c>
      <c r="T206" s="44">
        <v>0</v>
      </c>
      <c r="U206" s="44">
        <v>106.37386121130817</v>
      </c>
      <c r="V206" s="44">
        <v>9.5385513165121036</v>
      </c>
      <c r="W206" s="44">
        <v>22.25661973852824</v>
      </c>
      <c r="X206" s="44">
        <v>0</v>
      </c>
      <c r="Y206" s="44">
        <v>0</v>
      </c>
      <c r="Z206" s="44">
        <v>0</v>
      </c>
      <c r="AA206" s="44">
        <v>0</v>
      </c>
      <c r="AB206" s="44">
        <v>0</v>
      </c>
      <c r="AC206" s="44">
        <v>0</v>
      </c>
      <c r="AD206" s="44">
        <v>0</v>
      </c>
      <c r="AE206" s="44">
        <v>0</v>
      </c>
      <c r="AF206" s="44">
        <v>0</v>
      </c>
      <c r="AG206" s="44">
        <v>0</v>
      </c>
      <c r="AH206" s="44">
        <v>41.240460537695355</v>
      </c>
      <c r="AI206" s="44">
        <v>95.514910115509366</v>
      </c>
      <c r="AJ206" s="44">
        <v>0</v>
      </c>
      <c r="AK206" s="44">
        <v>106.37386121130817</v>
      </c>
      <c r="AL206" s="44">
        <v>243.12923186451289</v>
      </c>
      <c r="AM206" s="44">
        <v>88.573546923945671</v>
      </c>
      <c r="AN206" s="44">
        <v>10.485420953326324</v>
      </c>
      <c r="AO206" s="44">
        <v>0</v>
      </c>
      <c r="AP206" s="44">
        <v>0</v>
      </c>
      <c r="AQ206" s="44">
        <v>99.058967877271996</v>
      </c>
      <c r="AR206" s="44">
        <v>41.240460537695355</v>
      </c>
      <c r="AS206" s="279">
        <v>2.4019850066108819</v>
      </c>
      <c r="AT206" s="44">
        <v>88.573546923945671</v>
      </c>
      <c r="AU206" s="44">
        <v>12.411615326813536</v>
      </c>
      <c r="AV206" s="44">
        <v>0</v>
      </c>
      <c r="AW206" s="44">
        <v>0</v>
      </c>
      <c r="AX206" s="44">
        <v>100.9851622507592</v>
      </c>
      <c r="AY206" s="44">
        <v>95.514910115509366</v>
      </c>
      <c r="AZ206" s="279">
        <v>1.0572711855000909</v>
      </c>
      <c r="BA206" s="44">
        <v>88.573546923945671</v>
      </c>
      <c r="BB206" s="44">
        <v>22.897036280139858</v>
      </c>
      <c r="BC206" s="44">
        <v>0</v>
      </c>
      <c r="BD206" s="44">
        <v>0</v>
      </c>
      <c r="BE206" s="44">
        <v>111.47058320408553</v>
      </c>
      <c r="BF206" s="44">
        <v>136.75537065320472</v>
      </c>
      <c r="BG206" s="44">
        <v>49.38684829473619</v>
      </c>
      <c r="BH206" s="260">
        <v>0.81510936405387402</v>
      </c>
      <c r="BI206" s="44">
        <v>17.888337989441375</v>
      </c>
      <c r="BJ206" s="44">
        <v>41.430259820101092</v>
      </c>
      <c r="BK206" s="44">
        <v>0</v>
      </c>
      <c r="BL206" s="44">
        <v>46.140405751544151</v>
      </c>
      <c r="BM206" s="44">
        <v>105.45900356108662</v>
      </c>
      <c r="BN206" s="44">
        <v>88.573546923945671</v>
      </c>
      <c r="BO206" s="44">
        <v>-123.20528457384347</v>
      </c>
      <c r="BP206" s="44">
        <v>22.897036280139858</v>
      </c>
      <c r="BQ206" s="44">
        <v>0</v>
      </c>
      <c r="BR206" s="44">
        <v>0</v>
      </c>
      <c r="BS206" s="44">
        <v>0</v>
      </c>
      <c r="BT206" s="44">
        <v>0</v>
      </c>
      <c r="BU206" s="44">
        <v>0</v>
      </c>
      <c r="BV206" s="44">
        <v>0</v>
      </c>
      <c r="BW206" s="44">
        <v>0</v>
      </c>
      <c r="BX206" s="44">
        <v>211.33406080947253</v>
      </c>
      <c r="BY206" s="44">
        <v>31.795171055040345</v>
      </c>
      <c r="BZ206" s="44">
        <v>0</v>
      </c>
      <c r="CA206" s="44">
        <v>0</v>
      </c>
      <c r="CB206" s="44">
        <v>-11.734701369757943</v>
      </c>
      <c r="CC206" s="44">
        <v>243.12923186451289</v>
      </c>
      <c r="CD206" s="260">
        <v>0.30428632357072161</v>
      </c>
      <c r="CE206" s="44">
        <v>148.9684073168103</v>
      </c>
      <c r="CF206" s="44">
        <v>1.6115707834595816</v>
      </c>
      <c r="CG206" s="44">
        <v>-2.0966193992131688</v>
      </c>
      <c r="CH206" s="44">
        <v>-0.48504861575358715</v>
      </c>
      <c r="CI206" s="44">
        <v>8.0578140039836002E-2</v>
      </c>
      <c r="CJ206" s="44">
        <v>-0.10483096996065844</v>
      </c>
      <c r="CK206" s="44">
        <v>-2.4252829920822436E-2</v>
      </c>
      <c r="CL206" s="44"/>
      <c r="CM206" s="44">
        <v>-17.919823924898889</v>
      </c>
      <c r="CN206" s="44"/>
      <c r="CO206" s="44">
        <v>0</v>
      </c>
      <c r="CP206" s="44">
        <v>0</v>
      </c>
      <c r="CQ206" s="44">
        <v>-123.20528457384347</v>
      </c>
      <c r="CR206" s="44">
        <v>0</v>
      </c>
      <c r="CS206" s="44">
        <v>0</v>
      </c>
      <c r="CT206" s="44">
        <v>-123.20528457384347</v>
      </c>
      <c r="CU206" s="44">
        <v>0</v>
      </c>
      <c r="CV206" s="44">
        <v>9999</v>
      </c>
      <c r="CW206" s="260">
        <v>0</v>
      </c>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row>
    <row r="207" spans="1:131">
      <c r="A207" s="23" t="s">
        <v>823</v>
      </c>
      <c r="B207" s="23"/>
      <c r="C207" s="44">
        <v>15</v>
      </c>
      <c r="D207" s="44">
        <v>426.31289021593494</v>
      </c>
      <c r="E207" s="44">
        <v>-21.381866666666667</v>
      </c>
      <c r="F207" s="44">
        <v>562.77379746838631</v>
      </c>
      <c r="G207" s="44">
        <v>0</v>
      </c>
      <c r="H207" s="44">
        <v>0</v>
      </c>
      <c r="I207" s="44"/>
      <c r="J207" s="44"/>
      <c r="K207" s="44"/>
      <c r="L207" s="44">
        <v>458.40906526738365</v>
      </c>
      <c r="M207" s="44">
        <v>6.0344038349983038E-2</v>
      </c>
      <c r="N207" s="44">
        <v>5.9908502142069331E-2</v>
      </c>
      <c r="O207" s="44">
        <v>-21.595685373558432</v>
      </c>
      <c r="P207" s="44">
        <v>0</v>
      </c>
      <c r="Q207" s="44">
        <v>0</v>
      </c>
      <c r="R207" s="44">
        <v>112.22461303019217</v>
      </c>
      <c r="S207" s="44">
        <v>259.33401144548799</v>
      </c>
      <c r="T207" s="44">
        <v>0</v>
      </c>
      <c r="U207" s="44">
        <v>376.56298009299712</v>
      </c>
      <c r="V207" s="44">
        <v>33.766427848103177</v>
      </c>
      <c r="W207" s="44">
        <v>78.788331645574075</v>
      </c>
      <c r="X207" s="44">
        <v>0</v>
      </c>
      <c r="Y207" s="44">
        <v>0</v>
      </c>
      <c r="Z207" s="44">
        <v>0</v>
      </c>
      <c r="AA207" s="44">
        <v>0</v>
      </c>
      <c r="AB207" s="44">
        <v>0</v>
      </c>
      <c r="AC207" s="44">
        <v>0</v>
      </c>
      <c r="AD207" s="44">
        <v>0</v>
      </c>
      <c r="AE207" s="44">
        <v>0</v>
      </c>
      <c r="AF207" s="44">
        <v>0</v>
      </c>
      <c r="AG207" s="44">
        <v>0</v>
      </c>
      <c r="AH207" s="44">
        <v>145.99104087829534</v>
      </c>
      <c r="AI207" s="44">
        <v>338.12234309106208</v>
      </c>
      <c r="AJ207" s="44">
        <v>0</v>
      </c>
      <c r="AK207" s="44">
        <v>376.56298009299712</v>
      </c>
      <c r="AL207" s="44">
        <v>860.67636406235454</v>
      </c>
      <c r="AM207" s="44">
        <v>241.92478107983038</v>
      </c>
      <c r="AN207" s="44">
        <v>21.322474527887383</v>
      </c>
      <c r="AO207" s="44">
        <v>0</v>
      </c>
      <c r="AP207" s="44">
        <v>0</v>
      </c>
      <c r="AQ207" s="44">
        <v>263.24725560771776</v>
      </c>
      <c r="AR207" s="44">
        <v>145.99104087829534</v>
      </c>
      <c r="AS207" s="279">
        <v>1.8031740442701032</v>
      </c>
      <c r="AT207" s="44">
        <v>241.92478107983038</v>
      </c>
      <c r="AU207" s="44">
        <v>25.239458943416448</v>
      </c>
      <c r="AV207" s="44">
        <v>0</v>
      </c>
      <c r="AW207" s="44">
        <v>0</v>
      </c>
      <c r="AX207" s="44">
        <v>267.1642400232468</v>
      </c>
      <c r="AY207" s="44">
        <v>338.12234309106208</v>
      </c>
      <c r="AZ207" s="260">
        <v>0.79014074485842234</v>
      </c>
      <c r="BA207" s="44">
        <v>241.92478107983038</v>
      </c>
      <c r="BB207" s="44">
        <v>46.561933471303831</v>
      </c>
      <c r="BC207" s="44">
        <v>0</v>
      </c>
      <c r="BD207" s="44">
        <v>0</v>
      </c>
      <c r="BE207" s="44">
        <v>288.48671455113418</v>
      </c>
      <c r="BF207" s="44">
        <v>484.11338396935741</v>
      </c>
      <c r="BG207" s="44">
        <v>70.23378031954455</v>
      </c>
      <c r="BH207" s="260">
        <v>0.59590733101771531</v>
      </c>
      <c r="BI207" s="44">
        <v>23.433821741412451</v>
      </c>
      <c r="BJ207" s="44">
        <v>54.27386959580646</v>
      </c>
      <c r="BK207" s="44">
        <v>0</v>
      </c>
      <c r="BL207" s="44">
        <v>60.444186826989473</v>
      </c>
      <c r="BM207" s="44">
        <v>138.15187816420837</v>
      </c>
      <c r="BN207" s="44">
        <v>241.92478107983038</v>
      </c>
      <c r="BO207" s="44">
        <v>-146.84266132040304</v>
      </c>
      <c r="BP207" s="44">
        <v>46.561933471303831</v>
      </c>
      <c r="BQ207" s="44">
        <v>0</v>
      </c>
      <c r="BR207" s="44">
        <v>0</v>
      </c>
      <c r="BS207" s="44">
        <v>0</v>
      </c>
      <c r="BT207" s="44">
        <v>0</v>
      </c>
      <c r="BU207" s="44">
        <v>0</v>
      </c>
      <c r="BV207" s="44">
        <v>0</v>
      </c>
      <c r="BW207" s="44">
        <v>0</v>
      </c>
      <c r="BX207" s="44">
        <v>748.1216045686773</v>
      </c>
      <c r="BY207" s="44">
        <v>112.55475949367727</v>
      </c>
      <c r="BZ207" s="44">
        <v>0</v>
      </c>
      <c r="CA207" s="44">
        <v>0</v>
      </c>
      <c r="CB207" s="44">
        <v>141.64405323073115</v>
      </c>
      <c r="CC207" s="44">
        <v>860.67636406235454</v>
      </c>
      <c r="CD207" s="260">
        <v>0.2863337637138294</v>
      </c>
      <c r="CE207" s="44">
        <v>154.24848715046747</v>
      </c>
      <c r="CF207" s="44">
        <v>4.3549083147743302</v>
      </c>
      <c r="CG207" s="44">
        <v>-2.5266951887063365</v>
      </c>
      <c r="CH207" s="44">
        <v>1.8282131260679937</v>
      </c>
      <c r="CI207" s="44">
        <v>0.21774430600200723</v>
      </c>
      <c r="CJ207" s="44">
        <v>-0.12633475943531683</v>
      </c>
      <c r="CK207" s="44">
        <v>9.1409546566690397E-2</v>
      </c>
      <c r="CL207" s="44"/>
      <c r="CM207" s="44">
        <v>-21.595685373558432</v>
      </c>
      <c r="CN207" s="44"/>
      <c r="CO207" s="44">
        <v>0</v>
      </c>
      <c r="CP207" s="44">
        <v>0</v>
      </c>
      <c r="CQ207" s="44">
        <v>-146.84266132040304</v>
      </c>
      <c r="CR207" s="44">
        <v>0</v>
      </c>
      <c r="CS207" s="44">
        <v>0</v>
      </c>
      <c r="CT207" s="44">
        <v>-146.84266132040304</v>
      </c>
      <c r="CU207" s="44">
        <v>0</v>
      </c>
      <c r="CV207" s="44">
        <v>9999</v>
      </c>
      <c r="CW207" s="260">
        <v>0</v>
      </c>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row>
    <row r="208" spans="1:131">
      <c r="A208" s="23" t="s">
        <v>824</v>
      </c>
      <c r="B208" s="23"/>
      <c r="C208" s="44">
        <v>15</v>
      </c>
      <c r="D208" s="44">
        <v>272.16811163396022</v>
      </c>
      <c r="E208" s="44">
        <v>-21.8368</v>
      </c>
      <c r="F208" s="44">
        <v>341.07502876871905</v>
      </c>
      <c r="G208" s="44">
        <v>0</v>
      </c>
      <c r="H208" s="44">
        <v>0</v>
      </c>
      <c r="I208" s="44"/>
      <c r="J208" s="44"/>
      <c r="K208" s="44"/>
      <c r="L208" s="44">
        <v>292.65905984338713</v>
      </c>
      <c r="M208" s="44">
        <v>3.8525044264467949E-2</v>
      </c>
      <c r="N208" s="44">
        <v>3.824698777127572E-2</v>
      </c>
      <c r="O208" s="44">
        <v>-22.05516804108095</v>
      </c>
      <c r="P208" s="44">
        <v>0</v>
      </c>
      <c r="Q208" s="44">
        <v>0</v>
      </c>
      <c r="R208" s="44">
        <v>68.014916987995278</v>
      </c>
      <c r="S208" s="44">
        <v>157.17212814878064</v>
      </c>
      <c r="T208" s="44">
        <v>0</v>
      </c>
      <c r="U208" s="44">
        <v>228.21998793514982</v>
      </c>
      <c r="V208" s="44">
        <v>20.464501726123142</v>
      </c>
      <c r="W208" s="44">
        <v>47.750504027620664</v>
      </c>
      <c r="X208" s="44">
        <v>0</v>
      </c>
      <c r="Y208" s="44">
        <v>0</v>
      </c>
      <c r="Z208" s="44">
        <v>0</v>
      </c>
      <c r="AA208" s="44">
        <v>0</v>
      </c>
      <c r="AB208" s="44">
        <v>0</v>
      </c>
      <c r="AC208" s="44">
        <v>0</v>
      </c>
      <c r="AD208" s="44">
        <v>0</v>
      </c>
      <c r="AE208" s="44">
        <v>0</v>
      </c>
      <c r="AF208" s="44">
        <v>0</v>
      </c>
      <c r="AG208" s="44">
        <v>0</v>
      </c>
      <c r="AH208" s="44">
        <v>88.479418714118424</v>
      </c>
      <c r="AI208" s="44">
        <v>204.92263217640129</v>
      </c>
      <c r="AJ208" s="44">
        <v>0</v>
      </c>
      <c r="AK208" s="44">
        <v>228.21998793514982</v>
      </c>
      <c r="AL208" s="44">
        <v>521.62203882566951</v>
      </c>
      <c r="AM208" s="44">
        <v>154.45043378961711</v>
      </c>
      <c r="AN208" s="44">
        <v>13.612766024219571</v>
      </c>
      <c r="AO208" s="44">
        <v>0</v>
      </c>
      <c r="AP208" s="44">
        <v>0</v>
      </c>
      <c r="AQ208" s="44">
        <v>168.06319981383669</v>
      </c>
      <c r="AR208" s="44">
        <v>88.479418714118424</v>
      </c>
      <c r="AS208" s="279">
        <v>1.8994609396887832</v>
      </c>
      <c r="AT208" s="44">
        <v>154.45043378961711</v>
      </c>
      <c r="AU208" s="44">
        <v>16.113460411232381</v>
      </c>
      <c r="AV208" s="44">
        <v>0</v>
      </c>
      <c r="AW208" s="44">
        <v>0</v>
      </c>
      <c r="AX208" s="44">
        <v>170.56389420084949</v>
      </c>
      <c r="AY208" s="44">
        <v>204.92263217640129</v>
      </c>
      <c r="AZ208" s="260">
        <v>0.83233312196587861</v>
      </c>
      <c r="BA208" s="44">
        <v>154.45043378961711</v>
      </c>
      <c r="BB208" s="44">
        <v>29.726226435451952</v>
      </c>
      <c r="BC208" s="44">
        <v>0</v>
      </c>
      <c r="BD208" s="44">
        <v>0</v>
      </c>
      <c r="BE208" s="44">
        <v>184.17666022506907</v>
      </c>
      <c r="BF208" s="44">
        <v>293.40205089051972</v>
      </c>
      <c r="BG208" s="44">
        <v>66.294645698413561</v>
      </c>
      <c r="BH208" s="260">
        <v>0.62772792373490571</v>
      </c>
      <c r="BI208" s="44">
        <v>22.245921587148096</v>
      </c>
      <c r="BJ208" s="44">
        <v>51.522635128939839</v>
      </c>
      <c r="BK208" s="44">
        <v>0</v>
      </c>
      <c r="BL208" s="44">
        <v>57.380168518389127</v>
      </c>
      <c r="BM208" s="44">
        <v>131.14872523447704</v>
      </c>
      <c r="BN208" s="44">
        <v>154.45043378961711</v>
      </c>
      <c r="BO208" s="44">
        <v>-149.9669732633902</v>
      </c>
      <c r="BP208" s="44">
        <v>29.726226435451952</v>
      </c>
      <c r="BQ208" s="44">
        <v>0</v>
      </c>
      <c r="BR208" s="44">
        <v>0</v>
      </c>
      <c r="BS208" s="44">
        <v>0</v>
      </c>
      <c r="BT208" s="44">
        <v>0</v>
      </c>
      <c r="BU208" s="44">
        <v>0</v>
      </c>
      <c r="BV208" s="44">
        <v>0</v>
      </c>
      <c r="BW208" s="44">
        <v>0</v>
      </c>
      <c r="BX208" s="44">
        <v>453.40703307192575</v>
      </c>
      <c r="BY208" s="44">
        <v>68.21500575374381</v>
      </c>
      <c r="BZ208" s="44">
        <v>0</v>
      </c>
      <c r="CA208" s="44">
        <v>0</v>
      </c>
      <c r="CB208" s="44">
        <v>34.209686961678869</v>
      </c>
      <c r="CC208" s="44">
        <v>521.62203882566951</v>
      </c>
      <c r="CD208" s="260">
        <v>0.27424013334012876</v>
      </c>
      <c r="CE208" s="44">
        <v>161.38023290471921</v>
      </c>
      <c r="CF208" s="44">
        <v>2.7802752381491529</v>
      </c>
      <c r="CG208" s="44">
        <v>-2.5804546608064722</v>
      </c>
      <c r="CH208" s="44">
        <v>0.19982057734268066</v>
      </c>
      <c r="CI208" s="44">
        <v>0.13901305342560885</v>
      </c>
      <c r="CJ208" s="44">
        <v>-0.12902273304032352</v>
      </c>
      <c r="CK208" s="44">
        <v>9.9903203852853284E-3</v>
      </c>
      <c r="CL208" s="44"/>
      <c r="CM208" s="44">
        <v>-22.05516804108095</v>
      </c>
      <c r="CN208" s="44"/>
      <c r="CO208" s="44">
        <v>0</v>
      </c>
      <c r="CP208" s="44">
        <v>0</v>
      </c>
      <c r="CQ208" s="44">
        <v>-149.9669732633902</v>
      </c>
      <c r="CR208" s="44">
        <v>0</v>
      </c>
      <c r="CS208" s="44">
        <v>0</v>
      </c>
      <c r="CT208" s="44">
        <v>-149.9669732633902</v>
      </c>
      <c r="CU208" s="44">
        <v>0</v>
      </c>
      <c r="CV208" s="44">
        <v>9999</v>
      </c>
      <c r="CW208" s="260">
        <v>0</v>
      </c>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row>
    <row r="209" spans="1:131">
      <c r="A209" s="23" t="s">
        <v>825</v>
      </c>
      <c r="B209" s="23"/>
      <c r="C209" s="44">
        <v>15</v>
      </c>
      <c r="D209" s="44">
        <v>272.16811163396022</v>
      </c>
      <c r="E209" s="44">
        <v>-21.8368</v>
      </c>
      <c r="F209" s="44">
        <v>341.07502876871905</v>
      </c>
      <c r="G209" s="44">
        <v>0</v>
      </c>
      <c r="H209" s="44">
        <v>0</v>
      </c>
      <c r="I209" s="44"/>
      <c r="J209" s="44"/>
      <c r="K209" s="44"/>
      <c r="L209" s="44">
        <v>292.65905984338713</v>
      </c>
      <c r="M209" s="44">
        <v>3.8525044264467949E-2</v>
      </c>
      <c r="N209" s="44">
        <v>3.824698777127572E-2</v>
      </c>
      <c r="O209" s="44">
        <v>-22.05516804108095</v>
      </c>
      <c r="P209" s="44">
        <v>0</v>
      </c>
      <c r="Q209" s="44">
        <v>0</v>
      </c>
      <c r="R209" s="44">
        <v>68.014916987995278</v>
      </c>
      <c r="S209" s="44">
        <v>157.17212814878064</v>
      </c>
      <c r="T209" s="44">
        <v>0</v>
      </c>
      <c r="U209" s="44">
        <v>228.21998793514982</v>
      </c>
      <c r="V209" s="44">
        <v>20.464501726123142</v>
      </c>
      <c r="W209" s="44">
        <v>47.750504027620664</v>
      </c>
      <c r="X209" s="44">
        <v>0</v>
      </c>
      <c r="Y209" s="44">
        <v>0</v>
      </c>
      <c r="Z209" s="44">
        <v>0</v>
      </c>
      <c r="AA209" s="44">
        <v>0</v>
      </c>
      <c r="AB209" s="44">
        <v>0</v>
      </c>
      <c r="AC209" s="44">
        <v>0</v>
      </c>
      <c r="AD209" s="44">
        <v>0</v>
      </c>
      <c r="AE209" s="44">
        <v>0</v>
      </c>
      <c r="AF209" s="44">
        <v>0</v>
      </c>
      <c r="AG209" s="44">
        <v>0</v>
      </c>
      <c r="AH209" s="44">
        <v>88.479418714118424</v>
      </c>
      <c r="AI209" s="44">
        <v>204.92263217640129</v>
      </c>
      <c r="AJ209" s="44">
        <v>0</v>
      </c>
      <c r="AK209" s="44">
        <v>228.21998793514982</v>
      </c>
      <c r="AL209" s="44">
        <v>521.62203882566951</v>
      </c>
      <c r="AM209" s="44">
        <v>154.45043378961711</v>
      </c>
      <c r="AN209" s="44">
        <v>13.612766024219571</v>
      </c>
      <c r="AO209" s="44">
        <v>0</v>
      </c>
      <c r="AP209" s="44">
        <v>0</v>
      </c>
      <c r="AQ209" s="44">
        <v>168.06319981383669</v>
      </c>
      <c r="AR209" s="44">
        <v>88.479418714118424</v>
      </c>
      <c r="AS209" s="279">
        <v>1.8994609396887832</v>
      </c>
      <c r="AT209" s="44">
        <v>154.45043378961711</v>
      </c>
      <c r="AU209" s="44">
        <v>16.113460411232381</v>
      </c>
      <c r="AV209" s="44">
        <v>0</v>
      </c>
      <c r="AW209" s="44">
        <v>0</v>
      </c>
      <c r="AX209" s="44">
        <v>170.56389420084949</v>
      </c>
      <c r="AY209" s="44">
        <v>204.92263217640129</v>
      </c>
      <c r="AZ209" s="260">
        <v>0.83233312196587861</v>
      </c>
      <c r="BA209" s="44">
        <v>154.45043378961711</v>
      </c>
      <c r="BB209" s="44">
        <v>29.726226435451952</v>
      </c>
      <c r="BC209" s="44">
        <v>0</v>
      </c>
      <c r="BD209" s="44">
        <v>0</v>
      </c>
      <c r="BE209" s="44">
        <v>184.17666022506907</v>
      </c>
      <c r="BF209" s="44">
        <v>293.40205089051972</v>
      </c>
      <c r="BG209" s="44">
        <v>66.294645698413561</v>
      </c>
      <c r="BH209" s="260">
        <v>0.62772792373490571</v>
      </c>
      <c r="BI209" s="44">
        <v>22.245921587148096</v>
      </c>
      <c r="BJ209" s="44">
        <v>51.522635128939839</v>
      </c>
      <c r="BK209" s="44">
        <v>0</v>
      </c>
      <c r="BL209" s="44">
        <v>57.380168518389127</v>
      </c>
      <c r="BM209" s="44">
        <v>131.14872523447704</v>
      </c>
      <c r="BN209" s="44">
        <v>154.45043378961711</v>
      </c>
      <c r="BO209" s="44">
        <v>-149.9669732633902</v>
      </c>
      <c r="BP209" s="44">
        <v>29.726226435451952</v>
      </c>
      <c r="BQ209" s="44">
        <v>0</v>
      </c>
      <c r="BR209" s="44">
        <v>0</v>
      </c>
      <c r="BS209" s="44">
        <v>0</v>
      </c>
      <c r="BT209" s="44">
        <v>0</v>
      </c>
      <c r="BU209" s="44">
        <v>0</v>
      </c>
      <c r="BV209" s="44">
        <v>0</v>
      </c>
      <c r="BW209" s="44">
        <v>0</v>
      </c>
      <c r="BX209" s="44">
        <v>453.40703307192575</v>
      </c>
      <c r="BY209" s="44">
        <v>68.21500575374381</v>
      </c>
      <c r="BZ209" s="44">
        <v>0</v>
      </c>
      <c r="CA209" s="44">
        <v>0</v>
      </c>
      <c r="CB209" s="44">
        <v>34.209686961678869</v>
      </c>
      <c r="CC209" s="44">
        <v>521.62203882566951</v>
      </c>
      <c r="CD209" s="260">
        <v>0.27424013334012876</v>
      </c>
      <c r="CE209" s="44">
        <v>161.38023290471921</v>
      </c>
      <c r="CF209" s="44">
        <v>2.7802752381491529</v>
      </c>
      <c r="CG209" s="44">
        <v>-2.5804546608064722</v>
      </c>
      <c r="CH209" s="44">
        <v>0.19982057734268066</v>
      </c>
      <c r="CI209" s="44">
        <v>0.13901305342560885</v>
      </c>
      <c r="CJ209" s="44">
        <v>-0.12902273304032352</v>
      </c>
      <c r="CK209" s="44">
        <v>9.9903203852853284E-3</v>
      </c>
      <c r="CL209" s="44"/>
      <c r="CM209" s="44">
        <v>-22.05516804108095</v>
      </c>
      <c r="CN209" s="44"/>
      <c r="CO209" s="44">
        <v>0</v>
      </c>
      <c r="CP209" s="44">
        <v>0</v>
      </c>
      <c r="CQ209" s="44">
        <v>-149.9669732633902</v>
      </c>
      <c r="CR209" s="44">
        <v>0</v>
      </c>
      <c r="CS209" s="44">
        <v>0</v>
      </c>
      <c r="CT209" s="44">
        <v>-149.9669732633902</v>
      </c>
      <c r="CU209" s="44">
        <v>0</v>
      </c>
      <c r="CV209" s="44">
        <v>9999</v>
      </c>
      <c r="CW209" s="260">
        <v>0</v>
      </c>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row>
    <row r="210" spans="1:131">
      <c r="A210" s="23" t="s">
        <v>827</v>
      </c>
      <c r="B210" s="23"/>
      <c r="C210" s="44">
        <v>15</v>
      </c>
      <c r="D210" s="44">
        <v>381.03535628754423</v>
      </c>
      <c r="E210" s="44">
        <v>-21.8368</v>
      </c>
      <c r="F210" s="44">
        <v>562.77379746838631</v>
      </c>
      <c r="G210" s="44">
        <v>0</v>
      </c>
      <c r="H210" s="44">
        <v>0</v>
      </c>
      <c r="I210" s="44"/>
      <c r="J210" s="44"/>
      <c r="K210" s="44"/>
      <c r="L210" s="44">
        <v>409.72268378074193</v>
      </c>
      <c r="M210" s="44">
        <v>5.3935061970255119E-2</v>
      </c>
      <c r="N210" s="44">
        <v>5.3545782879785994E-2</v>
      </c>
      <c r="O210" s="44">
        <v>-22.05516804108095</v>
      </c>
      <c r="P210" s="44">
        <v>0</v>
      </c>
      <c r="Q210" s="44">
        <v>0</v>
      </c>
      <c r="R210" s="44">
        <v>112.22461303019217</v>
      </c>
      <c r="S210" s="44">
        <v>259.33401144548799</v>
      </c>
      <c r="T210" s="44">
        <v>0</v>
      </c>
      <c r="U210" s="44">
        <v>376.56298009299712</v>
      </c>
      <c r="V210" s="44">
        <v>33.766427848103177</v>
      </c>
      <c r="W210" s="44">
        <v>78.788331645574075</v>
      </c>
      <c r="X210" s="44">
        <v>0</v>
      </c>
      <c r="Y210" s="44">
        <v>0</v>
      </c>
      <c r="Z210" s="44">
        <v>0</v>
      </c>
      <c r="AA210" s="44">
        <v>0</v>
      </c>
      <c r="AB210" s="44">
        <v>0</v>
      </c>
      <c r="AC210" s="44">
        <v>0</v>
      </c>
      <c r="AD210" s="44">
        <v>0</v>
      </c>
      <c r="AE210" s="44">
        <v>0</v>
      </c>
      <c r="AF210" s="44">
        <v>0</v>
      </c>
      <c r="AG210" s="44">
        <v>0</v>
      </c>
      <c r="AH210" s="44">
        <v>145.99104087829534</v>
      </c>
      <c r="AI210" s="44">
        <v>338.12234309106208</v>
      </c>
      <c r="AJ210" s="44">
        <v>0</v>
      </c>
      <c r="AK210" s="44">
        <v>376.56298009299712</v>
      </c>
      <c r="AL210" s="44">
        <v>860.67636406235454</v>
      </c>
      <c r="AM210" s="44">
        <v>216.23060730546405</v>
      </c>
      <c r="AN210" s="44">
        <v>19.057872433907391</v>
      </c>
      <c r="AO210" s="44">
        <v>0</v>
      </c>
      <c r="AP210" s="44">
        <v>0</v>
      </c>
      <c r="AQ210" s="44">
        <v>235.28847973937144</v>
      </c>
      <c r="AR210" s="44">
        <v>145.99104087829534</v>
      </c>
      <c r="AS210" s="279">
        <v>1.6116638276147264</v>
      </c>
      <c r="AT210" s="44">
        <v>216.23060730546405</v>
      </c>
      <c r="AU210" s="44">
        <v>22.558844575725335</v>
      </c>
      <c r="AV210" s="44">
        <v>0</v>
      </c>
      <c r="AW210" s="44">
        <v>0</v>
      </c>
      <c r="AX210" s="44">
        <v>238.78945188118939</v>
      </c>
      <c r="AY210" s="44">
        <v>338.12234309106208</v>
      </c>
      <c r="AZ210" s="260">
        <v>0.70622204288013979</v>
      </c>
      <c r="BA210" s="44">
        <v>216.23060730546405</v>
      </c>
      <c r="BB210" s="44">
        <v>41.616717009632723</v>
      </c>
      <c r="BC210" s="44">
        <v>0</v>
      </c>
      <c r="BD210" s="44">
        <v>0</v>
      </c>
      <c r="BE210" s="44">
        <v>257.84732431509678</v>
      </c>
      <c r="BF210" s="44">
        <v>484.11338396935741</v>
      </c>
      <c r="BG210" s="44">
        <v>79.467602254857837</v>
      </c>
      <c r="BH210" s="260">
        <v>0.53261763225992032</v>
      </c>
      <c r="BI210" s="44">
        <v>26.218407584853107</v>
      </c>
      <c r="BJ210" s="44">
        <v>60.723105687679094</v>
      </c>
      <c r="BK210" s="44">
        <v>0</v>
      </c>
      <c r="BL210" s="44">
        <v>67.626627182387182</v>
      </c>
      <c r="BM210" s="44">
        <v>154.56814045491939</v>
      </c>
      <c r="BN210" s="44">
        <v>216.23060730546405</v>
      </c>
      <c r="BO210" s="44">
        <v>-149.9669732633902</v>
      </c>
      <c r="BP210" s="44">
        <v>41.616717009632723</v>
      </c>
      <c r="BQ210" s="44">
        <v>0</v>
      </c>
      <c r="BR210" s="44">
        <v>0</v>
      </c>
      <c r="BS210" s="44">
        <v>0</v>
      </c>
      <c r="BT210" s="44">
        <v>0</v>
      </c>
      <c r="BU210" s="44">
        <v>0</v>
      </c>
      <c r="BV210" s="44">
        <v>0</v>
      </c>
      <c r="BW210" s="44">
        <v>0</v>
      </c>
      <c r="BX210" s="44">
        <v>748.1216045686773</v>
      </c>
      <c r="BY210" s="44">
        <v>112.55475949367727</v>
      </c>
      <c r="BZ210" s="44">
        <v>0</v>
      </c>
      <c r="CA210" s="44">
        <v>0</v>
      </c>
      <c r="CB210" s="44">
        <v>107.88035105170658</v>
      </c>
      <c r="CC210" s="44">
        <v>860.67636406235454</v>
      </c>
      <c r="CD210" s="260">
        <v>0.25513186976266478</v>
      </c>
      <c r="CE210" s="44">
        <v>174.02667135718542</v>
      </c>
      <c r="CF210" s="44">
        <v>3.8923853334088045</v>
      </c>
      <c r="CG210" s="44">
        <v>-2.5804546608064722</v>
      </c>
      <c r="CH210" s="44">
        <v>1.3119306726023323</v>
      </c>
      <c r="CI210" s="44">
        <v>0.19461827479585236</v>
      </c>
      <c r="CJ210" s="44">
        <v>-0.12902273304032352</v>
      </c>
      <c r="CK210" s="44">
        <v>6.5595541755528841E-2</v>
      </c>
      <c r="CL210" s="44"/>
      <c r="CM210" s="44">
        <v>-22.05516804108095</v>
      </c>
      <c r="CN210" s="44"/>
      <c r="CO210" s="44">
        <v>0</v>
      </c>
      <c r="CP210" s="44">
        <v>0</v>
      </c>
      <c r="CQ210" s="44">
        <v>-149.9669732633902</v>
      </c>
      <c r="CR210" s="44">
        <v>0</v>
      </c>
      <c r="CS210" s="44">
        <v>0</v>
      </c>
      <c r="CT210" s="44">
        <v>-149.9669732633902</v>
      </c>
      <c r="CU210" s="44">
        <v>0</v>
      </c>
      <c r="CV210" s="44">
        <v>9999</v>
      </c>
      <c r="CW210" s="260">
        <v>0</v>
      </c>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row>
    <row r="211" spans="1:131">
      <c r="A211" s="23" t="s">
        <v>828</v>
      </c>
      <c r="B211" s="23"/>
      <c r="C211" s="44">
        <v>15</v>
      </c>
      <c r="D211" s="44">
        <v>315.6444507298645</v>
      </c>
      <c r="E211" s="44">
        <v>-17.7424</v>
      </c>
      <c r="F211" s="44">
        <v>562.77379746838631</v>
      </c>
      <c r="G211" s="44">
        <v>0</v>
      </c>
      <c r="H211" s="44">
        <v>0</v>
      </c>
      <c r="I211" s="44"/>
      <c r="J211" s="44"/>
      <c r="K211" s="44"/>
      <c r="L211" s="44">
        <v>339.34323729065227</v>
      </c>
      <c r="M211" s="44">
        <v>7.2757972048064876E-2</v>
      </c>
      <c r="N211" s="44">
        <v>7.2232837633667252E-2</v>
      </c>
      <c r="O211" s="44">
        <v>-17.919824133513092</v>
      </c>
      <c r="P211" s="44">
        <v>0</v>
      </c>
      <c r="Q211" s="44">
        <v>0</v>
      </c>
      <c r="R211" s="44">
        <v>112.22461303019217</v>
      </c>
      <c r="S211" s="44">
        <v>259.33401144548799</v>
      </c>
      <c r="T211" s="44">
        <v>0</v>
      </c>
      <c r="U211" s="44">
        <v>376.56298009299712</v>
      </c>
      <c r="V211" s="44">
        <v>33.766427848103177</v>
      </c>
      <c r="W211" s="44">
        <v>78.788331645574075</v>
      </c>
      <c r="X211" s="44">
        <v>0</v>
      </c>
      <c r="Y211" s="44">
        <v>0</v>
      </c>
      <c r="Z211" s="44">
        <v>0</v>
      </c>
      <c r="AA211" s="44">
        <v>0</v>
      </c>
      <c r="AB211" s="44">
        <v>0</v>
      </c>
      <c r="AC211" s="44">
        <v>0</v>
      </c>
      <c r="AD211" s="44">
        <v>0</v>
      </c>
      <c r="AE211" s="44">
        <v>0</v>
      </c>
      <c r="AF211" s="44">
        <v>0</v>
      </c>
      <c r="AG211" s="44">
        <v>0</v>
      </c>
      <c r="AH211" s="44">
        <v>145.99104087829534</v>
      </c>
      <c r="AI211" s="44">
        <v>338.12234309106208</v>
      </c>
      <c r="AJ211" s="44">
        <v>0</v>
      </c>
      <c r="AK211" s="44">
        <v>376.56298009299712</v>
      </c>
      <c r="AL211" s="44">
        <v>860.67636406235454</v>
      </c>
      <c r="AM211" s="44">
        <v>177.8515201168465</v>
      </c>
      <c r="AN211" s="44">
        <v>25.708919192612193</v>
      </c>
      <c r="AO211" s="44">
        <v>0</v>
      </c>
      <c r="AP211" s="44">
        <v>0</v>
      </c>
      <c r="AQ211" s="44">
        <v>203.5604393094587</v>
      </c>
      <c r="AR211" s="44">
        <v>145.99104087829534</v>
      </c>
      <c r="AS211" s="279">
        <v>1.3943351460803393</v>
      </c>
      <c r="AT211" s="44">
        <v>177.8515201168465</v>
      </c>
      <c r="AU211" s="44">
        <v>30.431702924202639</v>
      </c>
      <c r="AV211" s="44">
        <v>0</v>
      </c>
      <c r="AW211" s="44">
        <v>0</v>
      </c>
      <c r="AX211" s="44">
        <v>208.28322304104915</v>
      </c>
      <c r="AY211" s="44">
        <v>338.12234309106208</v>
      </c>
      <c r="AZ211" s="260">
        <v>0.61599958505242869</v>
      </c>
      <c r="BA211" s="44">
        <v>177.8515201168465</v>
      </c>
      <c r="BB211" s="44">
        <v>56.140622116814832</v>
      </c>
      <c r="BC211" s="44">
        <v>0</v>
      </c>
      <c r="BD211" s="44">
        <v>0</v>
      </c>
      <c r="BE211" s="44">
        <v>233.99214223366135</v>
      </c>
      <c r="BF211" s="44">
        <v>484.11338396935741</v>
      </c>
      <c r="BG211" s="44">
        <v>92.799801055457735</v>
      </c>
      <c r="BH211" s="260">
        <v>0.48334160959382233</v>
      </c>
      <c r="BI211" s="44">
        <v>31.656078977411486</v>
      </c>
      <c r="BJ211" s="44">
        <v>73.317016801333082</v>
      </c>
      <c r="BK211" s="44">
        <v>0</v>
      </c>
      <c r="BL211" s="44">
        <v>81.652321718363623</v>
      </c>
      <c r="BM211" s="44">
        <v>186.6254174971082</v>
      </c>
      <c r="BN211" s="44">
        <v>177.8515201168465</v>
      </c>
      <c r="BO211" s="44">
        <v>-116.32125164498805</v>
      </c>
      <c r="BP211" s="44">
        <v>56.140622116814832</v>
      </c>
      <c r="BQ211" s="44">
        <v>0</v>
      </c>
      <c r="BR211" s="44">
        <v>0</v>
      </c>
      <c r="BS211" s="44">
        <v>0</v>
      </c>
      <c r="BT211" s="44">
        <v>0</v>
      </c>
      <c r="BU211" s="44">
        <v>0</v>
      </c>
      <c r="BV211" s="44">
        <v>0</v>
      </c>
      <c r="BW211" s="44">
        <v>0</v>
      </c>
      <c r="BX211" s="44">
        <v>748.1216045686773</v>
      </c>
      <c r="BY211" s="44">
        <v>112.55475949367727</v>
      </c>
      <c r="BZ211" s="44">
        <v>0</v>
      </c>
      <c r="CA211" s="44">
        <v>0</v>
      </c>
      <c r="CB211" s="44">
        <v>117.6708905886733</v>
      </c>
      <c r="CC211" s="44">
        <v>860.67636406235454</v>
      </c>
      <c r="CD211" s="260">
        <v>0.23950124183696389</v>
      </c>
      <c r="CE211" s="44">
        <v>199.67473031653216</v>
      </c>
      <c r="CF211" s="44">
        <v>3.22378064619119</v>
      </c>
      <c r="CG211" s="44">
        <v>-2.0966194236210303</v>
      </c>
      <c r="CH211" s="44">
        <v>1.1271612225701597</v>
      </c>
      <c r="CI211" s="44">
        <v>0.16118803771305978</v>
      </c>
      <c r="CJ211" s="44">
        <v>-0.10483097118105161</v>
      </c>
      <c r="CK211" s="44">
        <v>5.6357066532008171E-2</v>
      </c>
      <c r="CL211" s="44"/>
      <c r="CM211" s="44">
        <v>-17.919824133513092</v>
      </c>
      <c r="CN211" s="44"/>
      <c r="CO211" s="44">
        <v>0</v>
      </c>
      <c r="CP211" s="44">
        <v>0</v>
      </c>
      <c r="CQ211" s="44">
        <v>-116.32125164498805</v>
      </c>
      <c r="CR211" s="44">
        <v>0</v>
      </c>
      <c r="CS211" s="44">
        <v>0</v>
      </c>
      <c r="CT211" s="44">
        <v>-116.32125164498805</v>
      </c>
      <c r="CU211" s="44">
        <v>0</v>
      </c>
      <c r="CV211" s="44">
        <v>9999</v>
      </c>
      <c r="CW211" s="260">
        <v>0</v>
      </c>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row>
    <row r="212" spans="1:131">
      <c r="A212" s="23" t="s">
        <v>826</v>
      </c>
      <c r="B212" s="23"/>
      <c r="C212" s="44">
        <v>15</v>
      </c>
      <c r="D212" s="44">
        <v>210.42963381990964</v>
      </c>
      <c r="E212" s="44">
        <v>-17.7424</v>
      </c>
      <c r="F212" s="44">
        <v>368.550861496327</v>
      </c>
      <c r="G212" s="44">
        <v>0</v>
      </c>
      <c r="H212" s="44">
        <v>0</v>
      </c>
      <c r="I212" s="44"/>
      <c r="J212" s="44"/>
      <c r="K212" s="44"/>
      <c r="L212" s="44">
        <v>226.18425274339933</v>
      </c>
      <c r="M212" s="44">
        <v>3.9565929573242641E-2</v>
      </c>
      <c r="N212" s="44">
        <v>3.9280360436669999E-2</v>
      </c>
      <c r="O212" s="44">
        <v>-17.919823924898889</v>
      </c>
      <c r="P212" s="44">
        <v>0</v>
      </c>
      <c r="Q212" s="44">
        <v>0</v>
      </c>
      <c r="R212" s="44">
        <v>73.493965069851484</v>
      </c>
      <c r="S212" s="44">
        <v>169.83337490744134</v>
      </c>
      <c r="T212" s="44">
        <v>0</v>
      </c>
      <c r="U212" s="44">
        <v>246.60460622936949</v>
      </c>
      <c r="V212" s="44">
        <v>22.113051689779621</v>
      </c>
      <c r="W212" s="44">
        <v>51.597120609485778</v>
      </c>
      <c r="X212" s="44">
        <v>0</v>
      </c>
      <c r="Y212" s="44">
        <v>0</v>
      </c>
      <c r="Z212" s="44">
        <v>0</v>
      </c>
      <c r="AA212" s="44">
        <v>0</v>
      </c>
      <c r="AB212" s="44">
        <v>0</v>
      </c>
      <c r="AC212" s="44">
        <v>0</v>
      </c>
      <c r="AD212" s="44">
        <v>0</v>
      </c>
      <c r="AE212" s="44">
        <v>0</v>
      </c>
      <c r="AF212" s="44">
        <v>0</v>
      </c>
      <c r="AG212" s="44">
        <v>0</v>
      </c>
      <c r="AH212" s="44">
        <v>95.607016759631108</v>
      </c>
      <c r="AI212" s="44">
        <v>221.43049551692712</v>
      </c>
      <c r="AJ212" s="44">
        <v>0</v>
      </c>
      <c r="AK212" s="44">
        <v>246.60460622936949</v>
      </c>
      <c r="AL212" s="44">
        <v>563.64211850592767</v>
      </c>
      <c r="AM212" s="44">
        <v>118.098062565261</v>
      </c>
      <c r="AN212" s="44">
        <v>13.980561271101763</v>
      </c>
      <c r="AO212" s="44">
        <v>0</v>
      </c>
      <c r="AP212" s="44">
        <v>0</v>
      </c>
      <c r="AQ212" s="44">
        <v>132.07862383636277</v>
      </c>
      <c r="AR212" s="44">
        <v>95.607016759631108</v>
      </c>
      <c r="AS212" s="279">
        <v>1.3814741669895023</v>
      </c>
      <c r="AT212" s="44">
        <v>118.098062565261</v>
      </c>
      <c r="AU212" s="44">
        <v>16.548820435751384</v>
      </c>
      <c r="AV212" s="44">
        <v>0</v>
      </c>
      <c r="AW212" s="44">
        <v>0</v>
      </c>
      <c r="AX212" s="44">
        <v>134.64688300101238</v>
      </c>
      <c r="AY212" s="44">
        <v>221.43049551692712</v>
      </c>
      <c r="AZ212" s="260">
        <v>0.60807741357702638</v>
      </c>
      <c r="BA212" s="44">
        <v>118.098062565261</v>
      </c>
      <c r="BB212" s="44">
        <v>30.529381706853147</v>
      </c>
      <c r="BC212" s="44">
        <v>0</v>
      </c>
      <c r="BD212" s="44">
        <v>0</v>
      </c>
      <c r="BE212" s="44">
        <v>148.62744427211413</v>
      </c>
      <c r="BF212" s="44">
        <v>317.03751227655823</v>
      </c>
      <c r="BG212" s="44">
        <v>93.206178038481752</v>
      </c>
      <c r="BH212" s="260">
        <v>0.46880081541411861</v>
      </c>
      <c r="BI212" s="44">
        <v>31.102658790544417</v>
      </c>
      <c r="BJ212" s="44">
        <v>72.035268762743613</v>
      </c>
      <c r="BK212" s="44">
        <v>0</v>
      </c>
      <c r="BL212" s="44">
        <v>80.224853611029431</v>
      </c>
      <c r="BM212" s="44">
        <v>183.36278116431743</v>
      </c>
      <c r="BN212" s="44">
        <v>118.098062565261</v>
      </c>
      <c r="BO212" s="44">
        <v>-123.20528457384347</v>
      </c>
      <c r="BP212" s="44">
        <v>30.529381706853147</v>
      </c>
      <c r="BQ212" s="44">
        <v>0</v>
      </c>
      <c r="BR212" s="44">
        <v>0</v>
      </c>
      <c r="BS212" s="44">
        <v>0</v>
      </c>
      <c r="BT212" s="44">
        <v>0</v>
      </c>
      <c r="BU212" s="44">
        <v>0</v>
      </c>
      <c r="BV212" s="44">
        <v>0</v>
      </c>
      <c r="BW212" s="44">
        <v>0</v>
      </c>
      <c r="BX212" s="44">
        <v>489.9319462066623</v>
      </c>
      <c r="BY212" s="44">
        <v>73.710172299265409</v>
      </c>
      <c r="BZ212" s="44">
        <v>0</v>
      </c>
      <c r="CA212" s="44">
        <v>0</v>
      </c>
      <c r="CB212" s="44">
        <v>25.42215969827069</v>
      </c>
      <c r="CC212" s="44">
        <v>563.64211850592767</v>
      </c>
      <c r="CD212" s="260">
        <v>0.21639077851307306</v>
      </c>
      <c r="CE212" s="44">
        <v>213.51189660240865</v>
      </c>
      <c r="CF212" s="44">
        <v>2.1487610446127716</v>
      </c>
      <c r="CG212" s="44">
        <v>-2.0966193992131688</v>
      </c>
      <c r="CH212" s="44">
        <v>5.2141645399602865E-2</v>
      </c>
      <c r="CI212" s="44">
        <v>0.10743752005311467</v>
      </c>
      <c r="CJ212" s="44">
        <v>-0.10483096996065844</v>
      </c>
      <c r="CK212" s="44">
        <v>2.6065500924562363E-3</v>
      </c>
      <c r="CL212" s="44"/>
      <c r="CM212" s="44">
        <v>-17.919823924898889</v>
      </c>
      <c r="CN212" s="44"/>
      <c r="CO212" s="44">
        <v>0</v>
      </c>
      <c r="CP212" s="44">
        <v>0</v>
      </c>
      <c r="CQ212" s="44">
        <v>-123.20528457384347</v>
      </c>
      <c r="CR212" s="44">
        <v>0</v>
      </c>
      <c r="CS212" s="44">
        <v>0</v>
      </c>
      <c r="CT212" s="44">
        <v>-123.20528457384347</v>
      </c>
      <c r="CU212" s="44">
        <v>0</v>
      </c>
      <c r="CV212" s="44">
        <v>9999</v>
      </c>
      <c r="CW212" s="260">
        <v>0</v>
      </c>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row>
    <row r="213" spans="1:131">
      <c r="A213" s="23" t="s">
        <v>829</v>
      </c>
      <c r="B213" s="23"/>
      <c r="C213" s="44">
        <v>0</v>
      </c>
      <c r="D213" s="44">
        <v>0</v>
      </c>
      <c r="E213" s="44">
        <v>-15.0128</v>
      </c>
      <c r="F213" s="44">
        <v>0</v>
      </c>
      <c r="G213" s="44">
        <v>0</v>
      </c>
      <c r="H213" s="44">
        <v>0</v>
      </c>
      <c r="I213" s="44"/>
      <c r="J213" s="44"/>
      <c r="K213" s="44"/>
      <c r="L213" s="44">
        <v>0</v>
      </c>
      <c r="M213" s="44">
        <v>0</v>
      </c>
      <c r="N213" s="44">
        <v>0</v>
      </c>
      <c r="O213" s="44">
        <v>-15.162928127094194</v>
      </c>
      <c r="P213" s="44">
        <v>0</v>
      </c>
      <c r="Q213" s="44">
        <v>0</v>
      </c>
      <c r="R213" s="44">
        <v>0</v>
      </c>
      <c r="S213" s="44">
        <v>0</v>
      </c>
      <c r="T213" s="44">
        <v>0</v>
      </c>
      <c r="U213" s="44">
        <v>0</v>
      </c>
      <c r="V213" s="44">
        <v>0</v>
      </c>
      <c r="W213" s="44">
        <v>0</v>
      </c>
      <c r="X213" s="44">
        <v>0</v>
      </c>
      <c r="Y213" s="44">
        <v>0</v>
      </c>
      <c r="Z213" s="44">
        <v>0</v>
      </c>
      <c r="AA213" s="44">
        <v>0</v>
      </c>
      <c r="AB213" s="44">
        <v>0</v>
      </c>
      <c r="AC213" s="44">
        <v>0</v>
      </c>
      <c r="AD213" s="44">
        <v>0</v>
      </c>
      <c r="AE213" s="44">
        <v>0</v>
      </c>
      <c r="AF213" s="44">
        <v>0</v>
      </c>
      <c r="AG213" s="44">
        <v>0</v>
      </c>
      <c r="AH213" s="44">
        <v>0</v>
      </c>
      <c r="AI213" s="44">
        <v>0</v>
      </c>
      <c r="AJ213" s="44">
        <v>0</v>
      </c>
      <c r="AK213" s="44">
        <v>0</v>
      </c>
      <c r="AL213" s="44">
        <v>0</v>
      </c>
      <c r="AM213" s="44">
        <v>0</v>
      </c>
      <c r="AN213" s="44">
        <v>0</v>
      </c>
      <c r="AO213" s="44">
        <v>0</v>
      </c>
      <c r="AP213" s="44">
        <v>0</v>
      </c>
      <c r="AQ213" s="44">
        <v>0</v>
      </c>
      <c r="AR213" s="44">
        <v>0</v>
      </c>
      <c r="AS213" s="279">
        <v>9999</v>
      </c>
      <c r="AT213" s="44">
        <v>0</v>
      </c>
      <c r="AU213" s="44">
        <v>0</v>
      </c>
      <c r="AV213" s="44">
        <v>0</v>
      </c>
      <c r="AW213" s="44">
        <v>0</v>
      </c>
      <c r="AX213" s="44">
        <v>0</v>
      </c>
      <c r="AY213" s="44">
        <v>0</v>
      </c>
      <c r="AZ213" s="279">
        <v>9999</v>
      </c>
      <c r="BA213" s="44">
        <v>0</v>
      </c>
      <c r="BB213" s="44">
        <v>0</v>
      </c>
      <c r="BC213" s="44">
        <v>0</v>
      </c>
      <c r="BD213" s="44">
        <v>0</v>
      </c>
      <c r="BE213" s="44">
        <v>0</v>
      </c>
      <c r="BF213" s="44">
        <v>0</v>
      </c>
      <c r="BG213" s="44">
        <v>9999</v>
      </c>
      <c r="BH213" s="279">
        <v>9999</v>
      </c>
      <c r="BI213" s="44">
        <v>9999</v>
      </c>
      <c r="BJ213" s="44">
        <v>9999</v>
      </c>
      <c r="BK213" s="44">
        <v>9999</v>
      </c>
      <c r="BL213" s="44">
        <v>9999</v>
      </c>
      <c r="BM213" s="44">
        <v>9999</v>
      </c>
      <c r="BN213" s="44">
        <v>0</v>
      </c>
      <c r="BO213" s="44">
        <v>-103.0812072725461</v>
      </c>
      <c r="BP213" s="44">
        <v>0</v>
      </c>
      <c r="BQ213" s="44">
        <v>0</v>
      </c>
      <c r="BR213" s="44">
        <v>0</v>
      </c>
      <c r="BS213" s="44">
        <v>0</v>
      </c>
      <c r="BT213" s="44">
        <v>0</v>
      </c>
      <c r="BU213" s="44">
        <v>0</v>
      </c>
      <c r="BV213" s="44">
        <v>0</v>
      </c>
      <c r="BW213" s="44">
        <v>0</v>
      </c>
      <c r="BX213" s="44">
        <v>0</v>
      </c>
      <c r="BY213" s="44">
        <v>0</v>
      </c>
      <c r="BZ213" s="44">
        <v>0</v>
      </c>
      <c r="CA213" s="44">
        <v>0</v>
      </c>
      <c r="CB213" s="44">
        <v>-103.0812072725461</v>
      </c>
      <c r="CC213" s="44">
        <v>0</v>
      </c>
      <c r="CD213" s="260">
        <v>0</v>
      </c>
      <c r="CE213" s="44">
        <v>9999</v>
      </c>
      <c r="CF213" s="44">
        <v>0</v>
      </c>
      <c r="CG213" s="44">
        <v>-1.7740625908700156</v>
      </c>
      <c r="CH213" s="44">
        <v>-1.7740625908700156</v>
      </c>
      <c r="CI213" s="44">
        <v>0</v>
      </c>
      <c r="CJ213" s="44">
        <v>-8.8703129543501041E-2</v>
      </c>
      <c r="CK213" s="44">
        <v>-8.8703129543501041E-2</v>
      </c>
      <c r="CL213" s="44"/>
      <c r="CM213" s="44">
        <v>-15.162928127094194</v>
      </c>
      <c r="CN213" s="44"/>
      <c r="CO213" s="44">
        <v>0</v>
      </c>
      <c r="CP213" s="44">
        <v>0</v>
      </c>
      <c r="CQ213" s="44">
        <v>-103.0812072725461</v>
      </c>
      <c r="CR213" s="44">
        <v>0</v>
      </c>
      <c r="CS213" s="44">
        <v>0</v>
      </c>
      <c r="CT213" s="44">
        <v>-103.0812072725461</v>
      </c>
      <c r="CU213" s="44">
        <v>0</v>
      </c>
      <c r="CV213" s="44">
        <v>9999</v>
      </c>
      <c r="CW213" s="260">
        <v>0</v>
      </c>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row>
    <row r="214" spans="1:131">
      <c r="A214" s="23" t="s">
        <v>830</v>
      </c>
      <c r="B214" s="23"/>
      <c r="C214" s="44">
        <v>0</v>
      </c>
      <c r="D214" s="44">
        <v>0</v>
      </c>
      <c r="E214" s="44">
        <v>-19.562133333333332</v>
      </c>
      <c r="F214" s="44">
        <v>0</v>
      </c>
      <c r="G214" s="44">
        <v>0</v>
      </c>
      <c r="H214" s="44">
        <v>0</v>
      </c>
      <c r="I214" s="44"/>
      <c r="J214" s="44"/>
      <c r="K214" s="44"/>
      <c r="L214" s="44">
        <v>0</v>
      </c>
      <c r="M214" s="44">
        <v>0</v>
      </c>
      <c r="N214" s="44">
        <v>0</v>
      </c>
      <c r="O214" s="44">
        <v>-19.757754832274252</v>
      </c>
      <c r="P214" s="44">
        <v>0</v>
      </c>
      <c r="Q214" s="44">
        <v>0</v>
      </c>
      <c r="R214" s="44">
        <v>0</v>
      </c>
      <c r="S214" s="44">
        <v>0</v>
      </c>
      <c r="T214" s="44">
        <v>0</v>
      </c>
      <c r="U214" s="44">
        <v>0</v>
      </c>
      <c r="V214" s="44">
        <v>0</v>
      </c>
      <c r="W214" s="44">
        <v>0</v>
      </c>
      <c r="X214" s="44">
        <v>0</v>
      </c>
      <c r="Y214" s="44">
        <v>0</v>
      </c>
      <c r="Z214" s="44">
        <v>0</v>
      </c>
      <c r="AA214" s="44">
        <v>0</v>
      </c>
      <c r="AB214" s="44">
        <v>0</v>
      </c>
      <c r="AC214" s="44">
        <v>0</v>
      </c>
      <c r="AD214" s="44">
        <v>0</v>
      </c>
      <c r="AE214" s="44">
        <v>0</v>
      </c>
      <c r="AF214" s="44">
        <v>0</v>
      </c>
      <c r="AG214" s="44">
        <v>0</v>
      </c>
      <c r="AH214" s="44">
        <v>0</v>
      </c>
      <c r="AI214" s="44">
        <v>0</v>
      </c>
      <c r="AJ214" s="44">
        <v>0</v>
      </c>
      <c r="AK214" s="44">
        <v>0</v>
      </c>
      <c r="AL214" s="44">
        <v>0</v>
      </c>
      <c r="AM214" s="44">
        <v>0</v>
      </c>
      <c r="AN214" s="44">
        <v>0</v>
      </c>
      <c r="AO214" s="44">
        <v>0</v>
      </c>
      <c r="AP214" s="44">
        <v>0</v>
      </c>
      <c r="AQ214" s="44">
        <v>0</v>
      </c>
      <c r="AR214" s="44">
        <v>0</v>
      </c>
      <c r="AS214" s="279">
        <v>9999</v>
      </c>
      <c r="AT214" s="44">
        <v>0</v>
      </c>
      <c r="AU214" s="44">
        <v>0</v>
      </c>
      <c r="AV214" s="44">
        <v>0</v>
      </c>
      <c r="AW214" s="44">
        <v>0</v>
      </c>
      <c r="AX214" s="44">
        <v>0</v>
      </c>
      <c r="AY214" s="44">
        <v>0</v>
      </c>
      <c r="AZ214" s="279">
        <v>9999</v>
      </c>
      <c r="BA214" s="44">
        <v>0</v>
      </c>
      <c r="BB214" s="44">
        <v>0</v>
      </c>
      <c r="BC214" s="44">
        <v>0</v>
      </c>
      <c r="BD214" s="44">
        <v>0</v>
      </c>
      <c r="BE214" s="44">
        <v>0</v>
      </c>
      <c r="BF214" s="44">
        <v>0</v>
      </c>
      <c r="BG214" s="44">
        <v>9999</v>
      </c>
      <c r="BH214" s="279">
        <v>9999</v>
      </c>
      <c r="BI214" s="44">
        <v>9999</v>
      </c>
      <c r="BJ214" s="44">
        <v>9999</v>
      </c>
      <c r="BK214" s="44">
        <v>9999</v>
      </c>
      <c r="BL214" s="44">
        <v>9999</v>
      </c>
      <c r="BM214" s="44">
        <v>9999</v>
      </c>
      <c r="BN214" s="44">
        <v>0</v>
      </c>
      <c r="BO214" s="44">
        <v>-134.31793674907539</v>
      </c>
      <c r="BP214" s="44">
        <v>0</v>
      </c>
      <c r="BQ214" s="44">
        <v>0</v>
      </c>
      <c r="BR214" s="44">
        <v>0</v>
      </c>
      <c r="BS214" s="44">
        <v>0</v>
      </c>
      <c r="BT214" s="44">
        <v>0</v>
      </c>
      <c r="BU214" s="44">
        <v>0</v>
      </c>
      <c r="BV214" s="44">
        <v>0</v>
      </c>
      <c r="BW214" s="44">
        <v>0</v>
      </c>
      <c r="BX214" s="44">
        <v>0</v>
      </c>
      <c r="BY214" s="44">
        <v>0</v>
      </c>
      <c r="BZ214" s="44">
        <v>0</v>
      </c>
      <c r="CA214" s="44">
        <v>0</v>
      </c>
      <c r="CB214" s="44">
        <v>-134.31793674907539</v>
      </c>
      <c r="CC214" s="44">
        <v>0</v>
      </c>
      <c r="CD214" s="260">
        <v>0</v>
      </c>
      <c r="CE214" s="44">
        <v>9999</v>
      </c>
      <c r="CF214" s="44">
        <v>0</v>
      </c>
      <c r="CG214" s="44">
        <v>-2.3116573153760887</v>
      </c>
      <c r="CH214" s="44">
        <v>-2.3116573153760887</v>
      </c>
      <c r="CI214" s="44">
        <v>0</v>
      </c>
      <c r="CJ214" s="44">
        <v>-0.11558286576880437</v>
      </c>
      <c r="CK214" s="44">
        <v>-0.11558286576880437</v>
      </c>
      <c r="CL214" s="44"/>
      <c r="CM214" s="44">
        <v>-19.757754832274252</v>
      </c>
      <c r="CN214" s="44"/>
      <c r="CO214" s="44">
        <v>0</v>
      </c>
      <c r="CP214" s="44">
        <v>0</v>
      </c>
      <c r="CQ214" s="44">
        <v>-134.31793674907539</v>
      </c>
      <c r="CR214" s="44">
        <v>0</v>
      </c>
      <c r="CS214" s="44">
        <v>0</v>
      </c>
      <c r="CT214" s="44">
        <v>-134.31793674907539</v>
      </c>
      <c r="CU214" s="44">
        <v>0</v>
      </c>
      <c r="CV214" s="44">
        <v>9999</v>
      </c>
      <c r="CW214" s="260">
        <v>0</v>
      </c>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row>
    <row r="215" spans="1:131">
      <c r="A215" s="23" t="s">
        <v>831</v>
      </c>
      <c r="B215" s="23"/>
      <c r="C215" s="44">
        <v>0</v>
      </c>
      <c r="D215" s="44">
        <v>0</v>
      </c>
      <c r="E215" s="44">
        <v>-17.7424</v>
      </c>
      <c r="F215" s="44">
        <v>0</v>
      </c>
      <c r="G215" s="44">
        <v>0</v>
      </c>
      <c r="H215" s="44">
        <v>0</v>
      </c>
      <c r="I215" s="44"/>
      <c r="J215" s="44"/>
      <c r="K215" s="44"/>
      <c r="L215" s="44">
        <v>0</v>
      </c>
      <c r="M215" s="44">
        <v>0</v>
      </c>
      <c r="N215" s="44">
        <v>0</v>
      </c>
      <c r="O215" s="44">
        <v>-17.919824150202228</v>
      </c>
      <c r="P215" s="44">
        <v>0</v>
      </c>
      <c r="Q215" s="44">
        <v>0</v>
      </c>
      <c r="R215" s="44">
        <v>0</v>
      </c>
      <c r="S215" s="44">
        <v>0</v>
      </c>
      <c r="T215" s="44">
        <v>0</v>
      </c>
      <c r="U215" s="44">
        <v>0</v>
      </c>
      <c r="V215" s="44">
        <v>0</v>
      </c>
      <c r="W215" s="44">
        <v>0</v>
      </c>
      <c r="X215" s="44">
        <v>0</v>
      </c>
      <c r="Y215" s="44">
        <v>0</v>
      </c>
      <c r="Z215" s="44">
        <v>0</v>
      </c>
      <c r="AA215" s="44">
        <v>0</v>
      </c>
      <c r="AB215" s="44">
        <v>0</v>
      </c>
      <c r="AC215" s="44">
        <v>0</v>
      </c>
      <c r="AD215" s="44">
        <v>0</v>
      </c>
      <c r="AE215" s="44">
        <v>0</v>
      </c>
      <c r="AF215" s="44">
        <v>0</v>
      </c>
      <c r="AG215" s="44">
        <v>0</v>
      </c>
      <c r="AH215" s="44">
        <v>0</v>
      </c>
      <c r="AI215" s="44">
        <v>0</v>
      </c>
      <c r="AJ215" s="44">
        <v>0</v>
      </c>
      <c r="AK215" s="44">
        <v>0</v>
      </c>
      <c r="AL215" s="44">
        <v>0</v>
      </c>
      <c r="AM215" s="44">
        <v>0</v>
      </c>
      <c r="AN215" s="44">
        <v>0</v>
      </c>
      <c r="AO215" s="44">
        <v>0</v>
      </c>
      <c r="AP215" s="44">
        <v>0</v>
      </c>
      <c r="AQ215" s="44">
        <v>0</v>
      </c>
      <c r="AR215" s="44">
        <v>0</v>
      </c>
      <c r="AS215" s="279">
        <v>9999</v>
      </c>
      <c r="AT215" s="44">
        <v>0</v>
      </c>
      <c r="AU215" s="44">
        <v>0</v>
      </c>
      <c r="AV215" s="44">
        <v>0</v>
      </c>
      <c r="AW215" s="44">
        <v>0</v>
      </c>
      <c r="AX215" s="44">
        <v>0</v>
      </c>
      <c r="AY215" s="44">
        <v>0</v>
      </c>
      <c r="AZ215" s="279">
        <v>9999</v>
      </c>
      <c r="BA215" s="44">
        <v>0</v>
      </c>
      <c r="BB215" s="44">
        <v>0</v>
      </c>
      <c r="BC215" s="44">
        <v>0</v>
      </c>
      <c r="BD215" s="44">
        <v>0</v>
      </c>
      <c r="BE215" s="44">
        <v>0</v>
      </c>
      <c r="BF215" s="44">
        <v>0</v>
      </c>
      <c r="BG215" s="44">
        <v>9999</v>
      </c>
      <c r="BH215" s="279">
        <v>9999</v>
      </c>
      <c r="BI215" s="44">
        <v>9999</v>
      </c>
      <c r="BJ215" s="44">
        <v>9999</v>
      </c>
      <c r="BK215" s="44">
        <v>9999</v>
      </c>
      <c r="BL215" s="44">
        <v>9999</v>
      </c>
      <c r="BM215" s="44">
        <v>9999</v>
      </c>
      <c r="BN215" s="44">
        <v>0</v>
      </c>
      <c r="BO215" s="44">
        <v>-121.82324495846363</v>
      </c>
      <c r="BP215" s="44">
        <v>0</v>
      </c>
      <c r="BQ215" s="44">
        <v>0</v>
      </c>
      <c r="BR215" s="44">
        <v>0</v>
      </c>
      <c r="BS215" s="44">
        <v>0</v>
      </c>
      <c r="BT215" s="44">
        <v>0</v>
      </c>
      <c r="BU215" s="44">
        <v>0</v>
      </c>
      <c r="BV215" s="44">
        <v>0</v>
      </c>
      <c r="BW215" s="44">
        <v>0</v>
      </c>
      <c r="BX215" s="44">
        <v>0</v>
      </c>
      <c r="BY215" s="44">
        <v>0</v>
      </c>
      <c r="BZ215" s="44">
        <v>0</v>
      </c>
      <c r="CA215" s="44">
        <v>0</v>
      </c>
      <c r="CB215" s="44">
        <v>-121.82324495846363</v>
      </c>
      <c r="CC215" s="44">
        <v>0</v>
      </c>
      <c r="CD215" s="260">
        <v>0</v>
      </c>
      <c r="CE215" s="44">
        <v>9999</v>
      </c>
      <c r="CF215" s="44">
        <v>0</v>
      </c>
      <c r="CG215" s="44">
        <v>-2.0966194255736608</v>
      </c>
      <c r="CH215" s="44">
        <v>-2.0966194255736608</v>
      </c>
      <c r="CI215" s="44">
        <v>0</v>
      </c>
      <c r="CJ215" s="44">
        <v>-0.10483097127868304</v>
      </c>
      <c r="CK215" s="44">
        <v>-0.10483097127868304</v>
      </c>
      <c r="CL215" s="44"/>
      <c r="CM215" s="44">
        <v>-17.919824150202228</v>
      </c>
      <c r="CN215" s="44"/>
      <c r="CO215" s="44">
        <v>0</v>
      </c>
      <c r="CP215" s="44">
        <v>0</v>
      </c>
      <c r="CQ215" s="44">
        <v>-121.82324495846363</v>
      </c>
      <c r="CR215" s="44">
        <v>0</v>
      </c>
      <c r="CS215" s="44">
        <v>0</v>
      </c>
      <c r="CT215" s="44">
        <v>-121.82324495846363</v>
      </c>
      <c r="CU215" s="44">
        <v>0</v>
      </c>
      <c r="CV215" s="44">
        <v>9999</v>
      </c>
      <c r="CW215" s="260">
        <v>0</v>
      </c>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row>
    <row r="216" spans="1:131">
      <c r="A216" s="23" t="s">
        <v>832</v>
      </c>
      <c r="B216" s="23"/>
      <c r="C216" s="44">
        <v>0</v>
      </c>
      <c r="D216" s="44">
        <v>0</v>
      </c>
      <c r="E216" s="44">
        <v>-14.102933333333333</v>
      </c>
      <c r="F216" s="44">
        <v>0</v>
      </c>
      <c r="G216" s="44">
        <v>0</v>
      </c>
      <c r="H216" s="44">
        <v>0</v>
      </c>
      <c r="I216" s="44"/>
      <c r="J216" s="44"/>
      <c r="K216" s="44"/>
      <c r="L216" s="44">
        <v>0</v>
      </c>
      <c r="M216" s="44">
        <v>0</v>
      </c>
      <c r="N216" s="44">
        <v>0</v>
      </c>
      <c r="O216" s="44">
        <v>-14.24396278605818</v>
      </c>
      <c r="P216" s="44">
        <v>0</v>
      </c>
      <c r="Q216" s="44">
        <v>0</v>
      </c>
      <c r="R216" s="44">
        <v>0</v>
      </c>
      <c r="S216" s="44">
        <v>0</v>
      </c>
      <c r="T216" s="44">
        <v>0</v>
      </c>
      <c r="U216" s="44">
        <v>0</v>
      </c>
      <c r="V216" s="44">
        <v>0</v>
      </c>
      <c r="W216" s="44">
        <v>0</v>
      </c>
      <c r="X216" s="44">
        <v>0</v>
      </c>
      <c r="Y216" s="44">
        <v>0</v>
      </c>
      <c r="Z216" s="44">
        <v>0</v>
      </c>
      <c r="AA216" s="44">
        <v>0</v>
      </c>
      <c r="AB216" s="44">
        <v>0</v>
      </c>
      <c r="AC216" s="44">
        <v>0</v>
      </c>
      <c r="AD216" s="44">
        <v>0</v>
      </c>
      <c r="AE216" s="44">
        <v>0</v>
      </c>
      <c r="AF216" s="44">
        <v>0</v>
      </c>
      <c r="AG216" s="44">
        <v>0</v>
      </c>
      <c r="AH216" s="44">
        <v>0</v>
      </c>
      <c r="AI216" s="44">
        <v>0</v>
      </c>
      <c r="AJ216" s="44">
        <v>0</v>
      </c>
      <c r="AK216" s="44">
        <v>0</v>
      </c>
      <c r="AL216" s="44">
        <v>0</v>
      </c>
      <c r="AM216" s="44">
        <v>0</v>
      </c>
      <c r="AN216" s="44">
        <v>0</v>
      </c>
      <c r="AO216" s="44">
        <v>0</v>
      </c>
      <c r="AP216" s="44">
        <v>0</v>
      </c>
      <c r="AQ216" s="44">
        <v>0</v>
      </c>
      <c r="AR216" s="44">
        <v>0</v>
      </c>
      <c r="AS216" s="279">
        <v>9999</v>
      </c>
      <c r="AT216" s="44">
        <v>0</v>
      </c>
      <c r="AU216" s="44">
        <v>0</v>
      </c>
      <c r="AV216" s="44">
        <v>0</v>
      </c>
      <c r="AW216" s="44">
        <v>0</v>
      </c>
      <c r="AX216" s="44">
        <v>0</v>
      </c>
      <c r="AY216" s="44">
        <v>0</v>
      </c>
      <c r="AZ216" s="279">
        <v>9999</v>
      </c>
      <c r="BA216" s="44">
        <v>0</v>
      </c>
      <c r="BB216" s="44">
        <v>0</v>
      </c>
      <c r="BC216" s="44">
        <v>0</v>
      </c>
      <c r="BD216" s="44">
        <v>0</v>
      </c>
      <c r="BE216" s="44">
        <v>0</v>
      </c>
      <c r="BF216" s="44">
        <v>0</v>
      </c>
      <c r="BG216" s="44">
        <v>9999</v>
      </c>
      <c r="BH216" s="279">
        <v>9999</v>
      </c>
      <c r="BI216" s="44">
        <v>9999</v>
      </c>
      <c r="BJ216" s="44">
        <v>9999</v>
      </c>
      <c r="BK216" s="44">
        <v>9999</v>
      </c>
      <c r="BL216" s="44">
        <v>9999</v>
      </c>
      <c r="BM216" s="44">
        <v>9999</v>
      </c>
      <c r="BN216" s="44">
        <v>0</v>
      </c>
      <c r="BO216" s="44">
        <v>-96.833861377240211</v>
      </c>
      <c r="BP216" s="44">
        <v>0</v>
      </c>
      <c r="BQ216" s="44">
        <v>0</v>
      </c>
      <c r="BR216" s="44">
        <v>0</v>
      </c>
      <c r="BS216" s="44">
        <v>0</v>
      </c>
      <c r="BT216" s="44">
        <v>0</v>
      </c>
      <c r="BU216" s="44">
        <v>0</v>
      </c>
      <c r="BV216" s="44">
        <v>0</v>
      </c>
      <c r="BW216" s="44">
        <v>0</v>
      </c>
      <c r="BX216" s="44">
        <v>0</v>
      </c>
      <c r="BY216" s="44">
        <v>0</v>
      </c>
      <c r="BZ216" s="44">
        <v>0</v>
      </c>
      <c r="CA216" s="44">
        <v>0</v>
      </c>
      <c r="CB216" s="44">
        <v>-96.833861377240211</v>
      </c>
      <c r="CC216" s="44">
        <v>0</v>
      </c>
      <c r="CD216" s="260">
        <v>0</v>
      </c>
      <c r="CE216" s="44">
        <v>9999</v>
      </c>
      <c r="CF216" s="44">
        <v>0</v>
      </c>
      <c r="CG216" s="44">
        <v>-1.6665436459688066</v>
      </c>
      <c r="CH216" s="44">
        <v>-1.6665436459688066</v>
      </c>
      <c r="CI216" s="44">
        <v>0</v>
      </c>
      <c r="CJ216" s="44">
        <v>-8.3327182298440355E-2</v>
      </c>
      <c r="CK216" s="44">
        <v>-8.3327182298440355E-2</v>
      </c>
      <c r="CL216" s="44"/>
      <c r="CM216" s="44">
        <v>-14.24396278605818</v>
      </c>
      <c r="CN216" s="44"/>
      <c r="CO216" s="44">
        <v>0</v>
      </c>
      <c r="CP216" s="44">
        <v>0</v>
      </c>
      <c r="CQ216" s="44">
        <v>-96.833861377240211</v>
      </c>
      <c r="CR216" s="44">
        <v>0</v>
      </c>
      <c r="CS216" s="44">
        <v>0</v>
      </c>
      <c r="CT216" s="44">
        <v>-96.833861377240211</v>
      </c>
      <c r="CU216" s="44">
        <v>0</v>
      </c>
      <c r="CV216" s="44">
        <v>9999</v>
      </c>
      <c r="CW216" s="260">
        <v>0</v>
      </c>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row>
    <row r="217" spans="1:131">
      <c r="A217" s="23" t="s">
        <v>833</v>
      </c>
      <c r="B217" s="23"/>
      <c r="C217" s="44">
        <v>0</v>
      </c>
      <c r="D217" s="44">
        <v>0</v>
      </c>
      <c r="E217" s="44">
        <v>-10.008533333333332</v>
      </c>
      <c r="F217" s="44">
        <v>0</v>
      </c>
      <c r="G217" s="44">
        <v>0</v>
      </c>
      <c r="H217" s="44">
        <v>0</v>
      </c>
      <c r="I217" s="44"/>
      <c r="J217" s="44"/>
      <c r="K217" s="44"/>
      <c r="L217" s="44">
        <v>0</v>
      </c>
      <c r="M217" s="44">
        <v>0</v>
      </c>
      <c r="N217" s="44">
        <v>0</v>
      </c>
      <c r="O217" s="44">
        <v>-10.108618647837897</v>
      </c>
      <c r="P217" s="44">
        <v>0</v>
      </c>
      <c r="Q217" s="44">
        <v>0</v>
      </c>
      <c r="R217" s="44">
        <v>0</v>
      </c>
      <c r="S217" s="44">
        <v>0</v>
      </c>
      <c r="T217" s="44">
        <v>0</v>
      </c>
      <c r="U217" s="44">
        <v>0</v>
      </c>
      <c r="V217" s="44">
        <v>0</v>
      </c>
      <c r="W217" s="44">
        <v>0</v>
      </c>
      <c r="X217" s="44">
        <v>0</v>
      </c>
      <c r="Y217" s="44">
        <v>0</v>
      </c>
      <c r="Z217" s="44">
        <v>0</v>
      </c>
      <c r="AA217" s="44">
        <v>0</v>
      </c>
      <c r="AB217" s="44">
        <v>0</v>
      </c>
      <c r="AC217" s="44">
        <v>0</v>
      </c>
      <c r="AD217" s="44">
        <v>0</v>
      </c>
      <c r="AE217" s="44">
        <v>0</v>
      </c>
      <c r="AF217" s="44">
        <v>0</v>
      </c>
      <c r="AG217" s="44">
        <v>0</v>
      </c>
      <c r="AH217" s="44">
        <v>0</v>
      </c>
      <c r="AI217" s="44">
        <v>0</v>
      </c>
      <c r="AJ217" s="44">
        <v>0</v>
      </c>
      <c r="AK217" s="44">
        <v>0</v>
      </c>
      <c r="AL217" s="44">
        <v>0</v>
      </c>
      <c r="AM217" s="44">
        <v>0</v>
      </c>
      <c r="AN217" s="44">
        <v>0</v>
      </c>
      <c r="AO217" s="44">
        <v>0</v>
      </c>
      <c r="AP217" s="44">
        <v>0</v>
      </c>
      <c r="AQ217" s="44">
        <v>0</v>
      </c>
      <c r="AR217" s="44">
        <v>0</v>
      </c>
      <c r="AS217" s="279">
        <v>9999</v>
      </c>
      <c r="AT217" s="44">
        <v>0</v>
      </c>
      <c r="AU217" s="44">
        <v>0</v>
      </c>
      <c r="AV217" s="44">
        <v>0</v>
      </c>
      <c r="AW217" s="44">
        <v>0</v>
      </c>
      <c r="AX217" s="44">
        <v>0</v>
      </c>
      <c r="AY217" s="44">
        <v>0</v>
      </c>
      <c r="AZ217" s="279">
        <v>9999</v>
      </c>
      <c r="BA217" s="44">
        <v>0</v>
      </c>
      <c r="BB217" s="44">
        <v>0</v>
      </c>
      <c r="BC217" s="44">
        <v>0</v>
      </c>
      <c r="BD217" s="44">
        <v>0</v>
      </c>
      <c r="BE217" s="44">
        <v>0</v>
      </c>
      <c r="BF217" s="44">
        <v>0</v>
      </c>
      <c r="BG217" s="44">
        <v>9999</v>
      </c>
      <c r="BH217" s="279">
        <v>9999</v>
      </c>
      <c r="BI217" s="44">
        <v>9999</v>
      </c>
      <c r="BJ217" s="44">
        <v>9999</v>
      </c>
      <c r="BK217" s="44">
        <v>9999</v>
      </c>
      <c r="BL217" s="44">
        <v>9999</v>
      </c>
      <c r="BM217" s="44">
        <v>9999</v>
      </c>
      <c r="BN217" s="44">
        <v>0</v>
      </c>
      <c r="BO217" s="44">
        <v>-68.866847074153767</v>
      </c>
      <c r="BP217" s="44">
        <v>0</v>
      </c>
      <c r="BQ217" s="44">
        <v>0</v>
      </c>
      <c r="BR217" s="44">
        <v>0</v>
      </c>
      <c r="BS217" s="44">
        <v>0</v>
      </c>
      <c r="BT217" s="44">
        <v>0</v>
      </c>
      <c r="BU217" s="44">
        <v>0</v>
      </c>
      <c r="BV217" s="44">
        <v>0</v>
      </c>
      <c r="BW217" s="44">
        <v>0</v>
      </c>
      <c r="BX217" s="44">
        <v>0</v>
      </c>
      <c r="BY217" s="44">
        <v>0</v>
      </c>
      <c r="BZ217" s="44">
        <v>0</v>
      </c>
      <c r="CA217" s="44">
        <v>0</v>
      </c>
      <c r="CB217" s="44">
        <v>-68.866847074153767</v>
      </c>
      <c r="CC217" s="44">
        <v>0</v>
      </c>
      <c r="CD217" s="260">
        <v>0</v>
      </c>
      <c r="CE217" s="44">
        <v>9999</v>
      </c>
      <c r="CF217" s="44">
        <v>0</v>
      </c>
      <c r="CG217" s="44">
        <v>-1.1827083817970334</v>
      </c>
      <c r="CH217" s="44">
        <v>-1.1827083817970334</v>
      </c>
      <c r="CI217" s="44">
        <v>0</v>
      </c>
      <c r="CJ217" s="44">
        <v>-5.9135419089851697E-2</v>
      </c>
      <c r="CK217" s="44">
        <v>-5.9135419089851697E-2</v>
      </c>
      <c r="CL217" s="44"/>
      <c r="CM217" s="44">
        <v>-10.108618647837897</v>
      </c>
      <c r="CN217" s="44"/>
      <c r="CO217" s="44">
        <v>0</v>
      </c>
      <c r="CP217" s="44">
        <v>0</v>
      </c>
      <c r="CQ217" s="44">
        <v>-68.866847074153767</v>
      </c>
      <c r="CR217" s="44">
        <v>0</v>
      </c>
      <c r="CS217" s="44">
        <v>0</v>
      </c>
      <c r="CT217" s="44">
        <v>-68.866847074153767</v>
      </c>
      <c r="CU217" s="44">
        <v>0</v>
      </c>
      <c r="CV217" s="44">
        <v>9999</v>
      </c>
      <c r="CW217" s="260">
        <v>0</v>
      </c>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row>
    <row r="218" spans="1:131">
      <c r="A218" s="23" t="s">
        <v>834</v>
      </c>
      <c r="B218" s="23"/>
      <c r="C218" s="44">
        <v>0</v>
      </c>
      <c r="D218" s="44">
        <v>0</v>
      </c>
      <c r="E218" s="44">
        <v>-17.7424</v>
      </c>
      <c r="F218" s="44">
        <v>0</v>
      </c>
      <c r="G218" s="44">
        <v>0</v>
      </c>
      <c r="H218" s="44">
        <v>0</v>
      </c>
      <c r="I218" s="44"/>
      <c r="J218" s="44"/>
      <c r="K218" s="44"/>
      <c r="L218" s="44">
        <v>0</v>
      </c>
      <c r="M218" s="44">
        <v>0</v>
      </c>
      <c r="N218" s="44">
        <v>0</v>
      </c>
      <c r="O218" s="44">
        <v>-17.919823966621728</v>
      </c>
      <c r="P218" s="44">
        <v>0</v>
      </c>
      <c r="Q218" s="44">
        <v>0</v>
      </c>
      <c r="R218" s="44">
        <v>0</v>
      </c>
      <c r="S218" s="44">
        <v>0</v>
      </c>
      <c r="T218" s="44">
        <v>0</v>
      </c>
      <c r="U218" s="44">
        <v>0</v>
      </c>
      <c r="V218" s="44">
        <v>0</v>
      </c>
      <c r="W218" s="44">
        <v>0</v>
      </c>
      <c r="X218" s="44">
        <v>0</v>
      </c>
      <c r="Y218" s="44">
        <v>0</v>
      </c>
      <c r="Z218" s="44">
        <v>0</v>
      </c>
      <c r="AA218" s="44">
        <v>0</v>
      </c>
      <c r="AB218" s="44">
        <v>0</v>
      </c>
      <c r="AC218" s="44">
        <v>0</v>
      </c>
      <c r="AD218" s="44">
        <v>0</v>
      </c>
      <c r="AE218" s="44">
        <v>0</v>
      </c>
      <c r="AF218" s="44">
        <v>0</v>
      </c>
      <c r="AG218" s="44">
        <v>0</v>
      </c>
      <c r="AH218" s="44">
        <v>0</v>
      </c>
      <c r="AI218" s="44">
        <v>0</v>
      </c>
      <c r="AJ218" s="44">
        <v>0</v>
      </c>
      <c r="AK218" s="44">
        <v>0</v>
      </c>
      <c r="AL218" s="44">
        <v>0</v>
      </c>
      <c r="AM218" s="44">
        <v>0</v>
      </c>
      <c r="AN218" s="44">
        <v>0</v>
      </c>
      <c r="AO218" s="44">
        <v>0</v>
      </c>
      <c r="AP218" s="44">
        <v>0</v>
      </c>
      <c r="AQ218" s="44">
        <v>0</v>
      </c>
      <c r="AR218" s="44">
        <v>0</v>
      </c>
      <c r="AS218" s="279">
        <v>9999</v>
      </c>
      <c r="AT218" s="44">
        <v>0</v>
      </c>
      <c r="AU218" s="44">
        <v>0</v>
      </c>
      <c r="AV218" s="44">
        <v>0</v>
      </c>
      <c r="AW218" s="44">
        <v>0</v>
      </c>
      <c r="AX218" s="44">
        <v>0</v>
      </c>
      <c r="AY218" s="44">
        <v>0</v>
      </c>
      <c r="AZ218" s="279">
        <v>9999</v>
      </c>
      <c r="BA218" s="44">
        <v>0</v>
      </c>
      <c r="BB218" s="44">
        <v>0</v>
      </c>
      <c r="BC218" s="44">
        <v>0</v>
      </c>
      <c r="BD218" s="44">
        <v>0</v>
      </c>
      <c r="BE218" s="44">
        <v>0</v>
      </c>
      <c r="BF218" s="44">
        <v>0</v>
      </c>
      <c r="BG218" s="44">
        <v>9999</v>
      </c>
      <c r="BH218" s="279">
        <v>9999</v>
      </c>
      <c r="BI218" s="44">
        <v>9999</v>
      </c>
      <c r="BJ218" s="44">
        <v>9999</v>
      </c>
      <c r="BK218" s="44">
        <v>9999</v>
      </c>
      <c r="BL218" s="44">
        <v>9999</v>
      </c>
      <c r="BM218" s="44">
        <v>9999</v>
      </c>
      <c r="BN218" s="44">
        <v>0</v>
      </c>
      <c r="BO218" s="44">
        <v>-122.08213799509083</v>
      </c>
      <c r="BP218" s="44">
        <v>0</v>
      </c>
      <c r="BQ218" s="44">
        <v>0</v>
      </c>
      <c r="BR218" s="44">
        <v>0</v>
      </c>
      <c r="BS218" s="44">
        <v>0</v>
      </c>
      <c r="BT218" s="44">
        <v>0</v>
      </c>
      <c r="BU218" s="44">
        <v>0</v>
      </c>
      <c r="BV218" s="44">
        <v>0</v>
      </c>
      <c r="BW218" s="44">
        <v>0</v>
      </c>
      <c r="BX218" s="44">
        <v>0</v>
      </c>
      <c r="BY218" s="44">
        <v>0</v>
      </c>
      <c r="BZ218" s="44">
        <v>0</v>
      </c>
      <c r="CA218" s="44">
        <v>0</v>
      </c>
      <c r="CB218" s="44">
        <v>-122.08213799509083</v>
      </c>
      <c r="CC218" s="44">
        <v>0</v>
      </c>
      <c r="CD218" s="260">
        <v>0</v>
      </c>
      <c r="CE218" s="44">
        <v>9999</v>
      </c>
      <c r="CF218" s="44">
        <v>0</v>
      </c>
      <c r="CG218" s="44">
        <v>-2.0966194040947452</v>
      </c>
      <c r="CH218" s="44">
        <v>-2.0966194040947452</v>
      </c>
      <c r="CI218" s="44">
        <v>0</v>
      </c>
      <c r="CJ218" s="44">
        <v>-0.10483097020473707</v>
      </c>
      <c r="CK218" s="44">
        <v>-0.10483097020473707</v>
      </c>
      <c r="CL218" s="44"/>
      <c r="CM218" s="44">
        <v>-17.919823966621728</v>
      </c>
      <c r="CN218" s="44"/>
      <c r="CO218" s="44">
        <v>0</v>
      </c>
      <c r="CP218" s="44">
        <v>0</v>
      </c>
      <c r="CQ218" s="44">
        <v>-122.08213799509083</v>
      </c>
      <c r="CR218" s="44">
        <v>0</v>
      </c>
      <c r="CS218" s="44">
        <v>0</v>
      </c>
      <c r="CT218" s="44">
        <v>-122.08213799509083</v>
      </c>
      <c r="CU218" s="44">
        <v>0</v>
      </c>
      <c r="CV218" s="44">
        <v>9999</v>
      </c>
      <c r="CW218" s="260">
        <v>0</v>
      </c>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row>
    <row r="219" spans="1:131">
      <c r="A219" s="23" t="s">
        <v>835</v>
      </c>
      <c r="B219" s="23"/>
      <c r="C219" s="44">
        <v>0</v>
      </c>
      <c r="D219" s="44">
        <v>0</v>
      </c>
      <c r="E219" s="44">
        <v>-26.841066666666666</v>
      </c>
      <c r="F219" s="44">
        <v>0</v>
      </c>
      <c r="G219" s="44">
        <v>0</v>
      </c>
      <c r="H219" s="44">
        <v>0</v>
      </c>
      <c r="I219" s="44"/>
      <c r="J219" s="44"/>
      <c r="K219" s="44"/>
      <c r="L219" s="44">
        <v>0</v>
      </c>
      <c r="M219" s="44">
        <v>0</v>
      </c>
      <c r="N219" s="44">
        <v>0</v>
      </c>
      <c r="O219" s="44">
        <v>-27.109477156599652</v>
      </c>
      <c r="P219" s="44">
        <v>0</v>
      </c>
      <c r="Q219" s="44">
        <v>0</v>
      </c>
      <c r="R219" s="44">
        <v>0</v>
      </c>
      <c r="S219" s="44">
        <v>0</v>
      </c>
      <c r="T219" s="44">
        <v>0</v>
      </c>
      <c r="U219" s="44">
        <v>0</v>
      </c>
      <c r="V219" s="44">
        <v>0</v>
      </c>
      <c r="W219" s="44">
        <v>0</v>
      </c>
      <c r="X219" s="44">
        <v>0</v>
      </c>
      <c r="Y219" s="44">
        <v>0</v>
      </c>
      <c r="Z219" s="44">
        <v>0</v>
      </c>
      <c r="AA219" s="44">
        <v>0</v>
      </c>
      <c r="AB219" s="44">
        <v>0</v>
      </c>
      <c r="AC219" s="44">
        <v>0</v>
      </c>
      <c r="AD219" s="44">
        <v>0</v>
      </c>
      <c r="AE219" s="44">
        <v>0</v>
      </c>
      <c r="AF219" s="44">
        <v>0</v>
      </c>
      <c r="AG219" s="44">
        <v>0</v>
      </c>
      <c r="AH219" s="44">
        <v>0</v>
      </c>
      <c r="AI219" s="44">
        <v>0</v>
      </c>
      <c r="AJ219" s="44">
        <v>0</v>
      </c>
      <c r="AK219" s="44">
        <v>0</v>
      </c>
      <c r="AL219" s="44">
        <v>0</v>
      </c>
      <c r="AM219" s="44">
        <v>0</v>
      </c>
      <c r="AN219" s="44">
        <v>0</v>
      </c>
      <c r="AO219" s="44">
        <v>0</v>
      </c>
      <c r="AP219" s="44">
        <v>0</v>
      </c>
      <c r="AQ219" s="44">
        <v>0</v>
      </c>
      <c r="AR219" s="44">
        <v>0</v>
      </c>
      <c r="AS219" s="279">
        <v>9999</v>
      </c>
      <c r="AT219" s="44">
        <v>0</v>
      </c>
      <c r="AU219" s="44">
        <v>0</v>
      </c>
      <c r="AV219" s="44">
        <v>0</v>
      </c>
      <c r="AW219" s="44">
        <v>0</v>
      </c>
      <c r="AX219" s="44">
        <v>0</v>
      </c>
      <c r="AY219" s="44">
        <v>0</v>
      </c>
      <c r="AZ219" s="279">
        <v>9999</v>
      </c>
      <c r="BA219" s="44">
        <v>0</v>
      </c>
      <c r="BB219" s="44">
        <v>0</v>
      </c>
      <c r="BC219" s="44">
        <v>0</v>
      </c>
      <c r="BD219" s="44">
        <v>0</v>
      </c>
      <c r="BE219" s="44">
        <v>0</v>
      </c>
      <c r="BF219" s="44">
        <v>0</v>
      </c>
      <c r="BG219" s="44">
        <v>9999</v>
      </c>
      <c r="BH219" s="279">
        <v>9999</v>
      </c>
      <c r="BI219" s="44">
        <v>9999</v>
      </c>
      <c r="BJ219" s="44">
        <v>9999</v>
      </c>
      <c r="BK219" s="44">
        <v>9999</v>
      </c>
      <c r="BL219" s="44">
        <v>9999</v>
      </c>
      <c r="BM219" s="44">
        <v>9999</v>
      </c>
      <c r="BN219" s="44">
        <v>0</v>
      </c>
      <c r="BO219" s="44">
        <v>-184.43100647929165</v>
      </c>
      <c r="BP219" s="44">
        <v>0</v>
      </c>
      <c r="BQ219" s="44">
        <v>0</v>
      </c>
      <c r="BR219" s="44">
        <v>0</v>
      </c>
      <c r="BS219" s="44">
        <v>0</v>
      </c>
      <c r="BT219" s="44">
        <v>0</v>
      </c>
      <c r="BU219" s="44">
        <v>0</v>
      </c>
      <c r="BV219" s="44">
        <v>0</v>
      </c>
      <c r="BW219" s="44">
        <v>0</v>
      </c>
      <c r="BX219" s="44">
        <v>0</v>
      </c>
      <c r="BY219" s="44">
        <v>0</v>
      </c>
      <c r="BZ219" s="44">
        <v>0</v>
      </c>
      <c r="CA219" s="44">
        <v>0</v>
      </c>
      <c r="CB219" s="44">
        <v>-184.43100647929165</v>
      </c>
      <c r="CC219" s="44">
        <v>0</v>
      </c>
      <c r="CD219" s="260">
        <v>0</v>
      </c>
      <c r="CE219" s="44">
        <v>9999</v>
      </c>
      <c r="CF219" s="44">
        <v>0</v>
      </c>
      <c r="CG219" s="44">
        <v>-3.1718088273221654</v>
      </c>
      <c r="CH219" s="44">
        <v>-3.1718088273221654</v>
      </c>
      <c r="CI219" s="44">
        <v>0</v>
      </c>
      <c r="CJ219" s="44">
        <v>-0.15859044136610798</v>
      </c>
      <c r="CK219" s="44">
        <v>-0.15859044136610798</v>
      </c>
      <c r="CL219" s="44"/>
      <c r="CM219" s="44">
        <v>-27.109477156599652</v>
      </c>
      <c r="CN219" s="44"/>
      <c r="CO219" s="44">
        <v>0</v>
      </c>
      <c r="CP219" s="44">
        <v>0</v>
      </c>
      <c r="CQ219" s="44">
        <v>-184.43100647929165</v>
      </c>
      <c r="CR219" s="44">
        <v>0</v>
      </c>
      <c r="CS219" s="44">
        <v>0</v>
      </c>
      <c r="CT219" s="44">
        <v>-184.43100647929165</v>
      </c>
      <c r="CU219" s="44">
        <v>0</v>
      </c>
      <c r="CV219" s="44">
        <v>9999</v>
      </c>
      <c r="CW219" s="260">
        <v>0</v>
      </c>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row>
    <row r="220" spans="1:131">
      <c r="A220" s="23" t="s">
        <v>836</v>
      </c>
      <c r="B220" s="23"/>
      <c r="C220" s="44">
        <v>0</v>
      </c>
      <c r="D220" s="44">
        <v>0</v>
      </c>
      <c r="E220" s="44">
        <v>-18.197333333333333</v>
      </c>
      <c r="F220" s="44">
        <v>0</v>
      </c>
      <c r="G220" s="44">
        <v>0</v>
      </c>
      <c r="H220" s="44">
        <v>0</v>
      </c>
      <c r="I220" s="44"/>
      <c r="J220" s="44"/>
      <c r="K220" s="44"/>
      <c r="L220" s="44">
        <v>0</v>
      </c>
      <c r="M220" s="44">
        <v>0</v>
      </c>
      <c r="N220" s="44">
        <v>0</v>
      </c>
      <c r="O220" s="44">
        <v>-18.379306427027785</v>
      </c>
      <c r="P220" s="44">
        <v>0</v>
      </c>
      <c r="Q220" s="44">
        <v>0</v>
      </c>
      <c r="R220" s="44">
        <v>0</v>
      </c>
      <c r="S220" s="44">
        <v>0</v>
      </c>
      <c r="T220" s="44">
        <v>0</v>
      </c>
      <c r="U220" s="44">
        <v>0</v>
      </c>
      <c r="V220" s="44">
        <v>0</v>
      </c>
      <c r="W220" s="44">
        <v>0</v>
      </c>
      <c r="X220" s="44">
        <v>0</v>
      </c>
      <c r="Y220" s="44">
        <v>0</v>
      </c>
      <c r="Z220" s="44">
        <v>0</v>
      </c>
      <c r="AA220" s="44">
        <v>0</v>
      </c>
      <c r="AB220" s="44">
        <v>0</v>
      </c>
      <c r="AC220" s="44">
        <v>0</v>
      </c>
      <c r="AD220" s="44">
        <v>0</v>
      </c>
      <c r="AE220" s="44">
        <v>0</v>
      </c>
      <c r="AF220" s="44">
        <v>0</v>
      </c>
      <c r="AG220" s="44">
        <v>0</v>
      </c>
      <c r="AH220" s="44">
        <v>0</v>
      </c>
      <c r="AI220" s="44">
        <v>0</v>
      </c>
      <c r="AJ220" s="44">
        <v>0</v>
      </c>
      <c r="AK220" s="44">
        <v>0</v>
      </c>
      <c r="AL220" s="44">
        <v>0</v>
      </c>
      <c r="AM220" s="44">
        <v>0</v>
      </c>
      <c r="AN220" s="44">
        <v>0</v>
      </c>
      <c r="AO220" s="44">
        <v>0</v>
      </c>
      <c r="AP220" s="44">
        <v>0</v>
      </c>
      <c r="AQ220" s="44">
        <v>0</v>
      </c>
      <c r="AR220" s="44">
        <v>0</v>
      </c>
      <c r="AS220" s="279">
        <v>9999</v>
      </c>
      <c r="AT220" s="44">
        <v>0</v>
      </c>
      <c r="AU220" s="44">
        <v>0</v>
      </c>
      <c r="AV220" s="44">
        <v>0</v>
      </c>
      <c r="AW220" s="44">
        <v>0</v>
      </c>
      <c r="AX220" s="44">
        <v>0</v>
      </c>
      <c r="AY220" s="44">
        <v>0</v>
      </c>
      <c r="AZ220" s="279">
        <v>9999</v>
      </c>
      <c r="BA220" s="44">
        <v>0</v>
      </c>
      <c r="BB220" s="44">
        <v>0</v>
      </c>
      <c r="BC220" s="44">
        <v>0</v>
      </c>
      <c r="BD220" s="44">
        <v>0</v>
      </c>
      <c r="BE220" s="44">
        <v>0</v>
      </c>
      <c r="BF220" s="44">
        <v>0</v>
      </c>
      <c r="BG220" s="44">
        <v>9999</v>
      </c>
      <c r="BH220" s="279">
        <v>9999</v>
      </c>
      <c r="BI220" s="44">
        <v>9999</v>
      </c>
      <c r="BJ220" s="44">
        <v>9999</v>
      </c>
      <c r="BK220" s="44">
        <v>9999</v>
      </c>
      <c r="BL220" s="44">
        <v>9999</v>
      </c>
      <c r="BM220" s="44">
        <v>9999</v>
      </c>
      <c r="BN220" s="44">
        <v>0</v>
      </c>
      <c r="BO220" s="44">
        <v>-123.28663419234347</v>
      </c>
      <c r="BP220" s="44">
        <v>0</v>
      </c>
      <c r="BQ220" s="44">
        <v>0</v>
      </c>
      <c r="BR220" s="44">
        <v>0</v>
      </c>
      <c r="BS220" s="44">
        <v>0</v>
      </c>
      <c r="BT220" s="44">
        <v>0</v>
      </c>
      <c r="BU220" s="44">
        <v>0</v>
      </c>
      <c r="BV220" s="44">
        <v>0</v>
      </c>
      <c r="BW220" s="44">
        <v>0</v>
      </c>
      <c r="BX220" s="44">
        <v>0</v>
      </c>
      <c r="BY220" s="44">
        <v>0</v>
      </c>
      <c r="BZ220" s="44">
        <v>0</v>
      </c>
      <c r="CA220" s="44">
        <v>0</v>
      </c>
      <c r="CB220" s="44">
        <v>-123.28663419234347</v>
      </c>
      <c r="CC220" s="44">
        <v>0</v>
      </c>
      <c r="CD220" s="260">
        <v>0</v>
      </c>
      <c r="CE220" s="44">
        <v>9999</v>
      </c>
      <c r="CF220" s="44">
        <v>0</v>
      </c>
      <c r="CG220" s="44">
        <v>-2.1503788519622464</v>
      </c>
      <c r="CH220" s="44">
        <v>-2.1503788519622464</v>
      </c>
      <c r="CI220" s="44">
        <v>0</v>
      </c>
      <c r="CJ220" s="44">
        <v>-0.10751894259811252</v>
      </c>
      <c r="CK220" s="44">
        <v>-0.10751894259811252</v>
      </c>
      <c r="CL220" s="44"/>
      <c r="CM220" s="44">
        <v>-18.379306427027785</v>
      </c>
      <c r="CN220" s="44"/>
      <c r="CO220" s="44">
        <v>0</v>
      </c>
      <c r="CP220" s="44">
        <v>0</v>
      </c>
      <c r="CQ220" s="44">
        <v>-123.28663419234347</v>
      </c>
      <c r="CR220" s="44">
        <v>0</v>
      </c>
      <c r="CS220" s="44">
        <v>0</v>
      </c>
      <c r="CT220" s="44">
        <v>-123.28663419234347</v>
      </c>
      <c r="CU220" s="44">
        <v>0</v>
      </c>
      <c r="CV220" s="44">
        <v>9999</v>
      </c>
      <c r="CW220" s="260">
        <v>0</v>
      </c>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row>
    <row r="221" spans="1:131">
      <c r="A221" s="23" t="s">
        <v>837</v>
      </c>
      <c r="B221" s="23"/>
      <c r="C221" s="44">
        <v>0</v>
      </c>
      <c r="D221" s="44">
        <v>0</v>
      </c>
      <c r="E221" s="44">
        <v>-32.755199999999995</v>
      </c>
      <c r="F221" s="44">
        <v>0</v>
      </c>
      <c r="G221" s="44">
        <v>0</v>
      </c>
      <c r="H221" s="44">
        <v>0</v>
      </c>
      <c r="I221" s="44"/>
      <c r="J221" s="44"/>
      <c r="K221" s="44"/>
      <c r="L221" s="44">
        <v>0</v>
      </c>
      <c r="M221" s="44">
        <v>0</v>
      </c>
      <c r="N221" s="44">
        <v>0</v>
      </c>
      <c r="O221" s="44">
        <v>-33.082751999999992</v>
      </c>
      <c r="P221" s="44">
        <v>0</v>
      </c>
      <c r="Q221" s="44">
        <v>0</v>
      </c>
      <c r="R221" s="44">
        <v>0</v>
      </c>
      <c r="S221" s="44">
        <v>0</v>
      </c>
      <c r="T221" s="44">
        <v>0</v>
      </c>
      <c r="U221" s="44">
        <v>0</v>
      </c>
      <c r="V221" s="44">
        <v>0</v>
      </c>
      <c r="W221" s="44">
        <v>0</v>
      </c>
      <c r="X221" s="44">
        <v>0</v>
      </c>
      <c r="Y221" s="44">
        <v>0</v>
      </c>
      <c r="Z221" s="44">
        <v>0</v>
      </c>
      <c r="AA221" s="44">
        <v>0</v>
      </c>
      <c r="AB221" s="44">
        <v>0</v>
      </c>
      <c r="AC221" s="44">
        <v>0</v>
      </c>
      <c r="AD221" s="44">
        <v>0</v>
      </c>
      <c r="AE221" s="44">
        <v>0</v>
      </c>
      <c r="AF221" s="44">
        <v>0</v>
      </c>
      <c r="AG221" s="44">
        <v>0</v>
      </c>
      <c r="AH221" s="44">
        <v>0</v>
      </c>
      <c r="AI221" s="44">
        <v>0</v>
      </c>
      <c r="AJ221" s="44">
        <v>0</v>
      </c>
      <c r="AK221" s="44">
        <v>0</v>
      </c>
      <c r="AL221" s="44">
        <v>0</v>
      </c>
      <c r="AM221" s="44">
        <v>0</v>
      </c>
      <c r="AN221" s="44">
        <v>0</v>
      </c>
      <c r="AO221" s="44">
        <v>0</v>
      </c>
      <c r="AP221" s="44">
        <v>0</v>
      </c>
      <c r="AQ221" s="44">
        <v>0</v>
      </c>
      <c r="AR221" s="44">
        <v>0</v>
      </c>
      <c r="AS221" s="279">
        <v>9999</v>
      </c>
      <c r="AT221" s="44">
        <v>0</v>
      </c>
      <c r="AU221" s="44">
        <v>0</v>
      </c>
      <c r="AV221" s="44">
        <v>0</v>
      </c>
      <c r="AW221" s="44">
        <v>0</v>
      </c>
      <c r="AX221" s="44">
        <v>0</v>
      </c>
      <c r="AY221" s="44">
        <v>0</v>
      </c>
      <c r="AZ221" s="279">
        <v>9999</v>
      </c>
      <c r="BA221" s="44">
        <v>0</v>
      </c>
      <c r="BB221" s="44">
        <v>0</v>
      </c>
      <c r="BC221" s="44">
        <v>0</v>
      </c>
      <c r="BD221" s="44">
        <v>0</v>
      </c>
      <c r="BE221" s="44">
        <v>0</v>
      </c>
      <c r="BF221" s="44">
        <v>0</v>
      </c>
      <c r="BG221" s="44">
        <v>9999</v>
      </c>
      <c r="BH221" s="279">
        <v>9999</v>
      </c>
      <c r="BI221" s="44">
        <v>9999</v>
      </c>
      <c r="BJ221" s="44">
        <v>9999</v>
      </c>
      <c r="BK221" s="44">
        <v>9999</v>
      </c>
      <c r="BL221" s="44">
        <v>9999</v>
      </c>
      <c r="BM221" s="44">
        <v>9999</v>
      </c>
      <c r="BN221" s="44">
        <v>0</v>
      </c>
      <c r="BO221" s="44">
        <v>-214.20361597796301</v>
      </c>
      <c r="BP221" s="44">
        <v>0</v>
      </c>
      <c r="BQ221" s="44">
        <v>0</v>
      </c>
      <c r="BR221" s="44">
        <v>0</v>
      </c>
      <c r="BS221" s="44">
        <v>0</v>
      </c>
      <c r="BT221" s="44">
        <v>0</v>
      </c>
      <c r="BU221" s="44">
        <v>0</v>
      </c>
      <c r="BV221" s="44">
        <v>0</v>
      </c>
      <c r="BW221" s="44">
        <v>0</v>
      </c>
      <c r="BX221" s="44">
        <v>0</v>
      </c>
      <c r="BY221" s="44">
        <v>0</v>
      </c>
      <c r="BZ221" s="44">
        <v>0</v>
      </c>
      <c r="CA221" s="44">
        <v>0</v>
      </c>
      <c r="CB221" s="44">
        <v>-214.20361597796301</v>
      </c>
      <c r="CC221" s="44">
        <v>0</v>
      </c>
      <c r="CD221" s="260">
        <v>0</v>
      </c>
      <c r="CE221" s="44">
        <v>9999</v>
      </c>
      <c r="CF221" s="44">
        <v>0</v>
      </c>
      <c r="CG221" s="44">
        <v>-3.8706819839999973</v>
      </c>
      <c r="CH221" s="44">
        <v>-3.8706819839999973</v>
      </c>
      <c r="CI221" s="44">
        <v>0</v>
      </c>
      <c r="CJ221" s="44">
        <v>-0.1935340992</v>
      </c>
      <c r="CK221" s="44">
        <v>-0.1935340992</v>
      </c>
      <c r="CL221" s="44"/>
      <c r="CM221" s="44">
        <v>-33.082751999999992</v>
      </c>
      <c r="CN221" s="44"/>
      <c r="CO221" s="44">
        <v>0</v>
      </c>
      <c r="CP221" s="44">
        <v>0</v>
      </c>
      <c r="CQ221" s="44">
        <v>-214.20361597796301</v>
      </c>
      <c r="CR221" s="44">
        <v>0</v>
      </c>
      <c r="CS221" s="44">
        <v>0</v>
      </c>
      <c r="CT221" s="44">
        <v>-214.20361597796301</v>
      </c>
      <c r="CU221" s="44">
        <v>0</v>
      </c>
      <c r="CV221" s="44">
        <v>9999</v>
      </c>
      <c r="CW221" s="260">
        <v>0</v>
      </c>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row>
    <row r="222" spans="1:131">
      <c r="A222" s="23" t="s">
        <v>838</v>
      </c>
      <c r="B222" s="23"/>
      <c r="C222" s="44">
        <v>0</v>
      </c>
      <c r="D222" s="44">
        <v>0</v>
      </c>
      <c r="E222" s="44">
        <v>-18.197333333333333</v>
      </c>
      <c r="F222" s="44">
        <v>0</v>
      </c>
      <c r="G222" s="44">
        <v>0</v>
      </c>
      <c r="H222" s="44">
        <v>0</v>
      </c>
      <c r="I222" s="44"/>
      <c r="J222" s="44"/>
      <c r="K222" s="44"/>
      <c r="L222" s="44">
        <v>0</v>
      </c>
      <c r="M222" s="44">
        <v>0</v>
      </c>
      <c r="N222" s="44">
        <v>0</v>
      </c>
      <c r="O222" s="44">
        <v>-18.379306666666665</v>
      </c>
      <c r="P222" s="44">
        <v>0</v>
      </c>
      <c r="Q222" s="44">
        <v>0</v>
      </c>
      <c r="R222" s="44">
        <v>0</v>
      </c>
      <c r="S222" s="44">
        <v>0</v>
      </c>
      <c r="T222" s="44">
        <v>0</v>
      </c>
      <c r="U222" s="44">
        <v>0</v>
      </c>
      <c r="V222" s="44">
        <v>0</v>
      </c>
      <c r="W222" s="44">
        <v>0</v>
      </c>
      <c r="X222" s="44">
        <v>0</v>
      </c>
      <c r="Y222" s="44">
        <v>0</v>
      </c>
      <c r="Z222" s="44">
        <v>0</v>
      </c>
      <c r="AA222" s="44">
        <v>0</v>
      </c>
      <c r="AB222" s="44">
        <v>0</v>
      </c>
      <c r="AC222" s="44">
        <v>0</v>
      </c>
      <c r="AD222" s="44">
        <v>0</v>
      </c>
      <c r="AE222" s="44">
        <v>0</v>
      </c>
      <c r="AF222" s="44">
        <v>0</v>
      </c>
      <c r="AG222" s="44">
        <v>0</v>
      </c>
      <c r="AH222" s="44">
        <v>0</v>
      </c>
      <c r="AI222" s="44">
        <v>0</v>
      </c>
      <c r="AJ222" s="44">
        <v>0</v>
      </c>
      <c r="AK222" s="44">
        <v>0</v>
      </c>
      <c r="AL222" s="44">
        <v>0</v>
      </c>
      <c r="AM222" s="44">
        <v>0</v>
      </c>
      <c r="AN222" s="44">
        <v>0</v>
      </c>
      <c r="AO222" s="44">
        <v>0</v>
      </c>
      <c r="AP222" s="44">
        <v>0</v>
      </c>
      <c r="AQ222" s="44">
        <v>0</v>
      </c>
      <c r="AR222" s="44">
        <v>0</v>
      </c>
      <c r="AS222" s="279">
        <v>9999</v>
      </c>
      <c r="AT222" s="44">
        <v>0</v>
      </c>
      <c r="AU222" s="44">
        <v>0</v>
      </c>
      <c r="AV222" s="44">
        <v>0</v>
      </c>
      <c r="AW222" s="44">
        <v>0</v>
      </c>
      <c r="AX222" s="44">
        <v>0</v>
      </c>
      <c r="AY222" s="44">
        <v>0</v>
      </c>
      <c r="AZ222" s="279">
        <v>9999</v>
      </c>
      <c r="BA222" s="44">
        <v>0</v>
      </c>
      <c r="BB222" s="44">
        <v>0</v>
      </c>
      <c r="BC222" s="44">
        <v>0</v>
      </c>
      <c r="BD222" s="44">
        <v>0</v>
      </c>
      <c r="BE222" s="44">
        <v>0</v>
      </c>
      <c r="BF222" s="44">
        <v>0</v>
      </c>
      <c r="BG222" s="44">
        <v>9999</v>
      </c>
      <c r="BH222" s="279">
        <v>9999</v>
      </c>
      <c r="BI222" s="44">
        <v>9999</v>
      </c>
      <c r="BJ222" s="44">
        <v>9999</v>
      </c>
      <c r="BK222" s="44">
        <v>9999</v>
      </c>
      <c r="BL222" s="44">
        <v>9999</v>
      </c>
      <c r="BM222" s="44">
        <v>9999</v>
      </c>
      <c r="BN222" s="44">
        <v>0</v>
      </c>
      <c r="BO222" s="44">
        <v>-119.0020088766462</v>
      </c>
      <c r="BP222" s="44">
        <v>0</v>
      </c>
      <c r="BQ222" s="44">
        <v>0</v>
      </c>
      <c r="BR222" s="44">
        <v>0</v>
      </c>
      <c r="BS222" s="44">
        <v>0</v>
      </c>
      <c r="BT222" s="44">
        <v>0</v>
      </c>
      <c r="BU222" s="44">
        <v>0</v>
      </c>
      <c r="BV222" s="44">
        <v>0</v>
      </c>
      <c r="BW222" s="44">
        <v>0</v>
      </c>
      <c r="BX222" s="44">
        <v>0</v>
      </c>
      <c r="BY222" s="44">
        <v>0</v>
      </c>
      <c r="BZ222" s="44">
        <v>0</v>
      </c>
      <c r="CA222" s="44">
        <v>0</v>
      </c>
      <c r="CB222" s="44">
        <v>-119.0020088766462</v>
      </c>
      <c r="CC222" s="44">
        <v>0</v>
      </c>
      <c r="CD222" s="260">
        <v>0</v>
      </c>
      <c r="CE222" s="44">
        <v>9999</v>
      </c>
      <c r="CF222" s="44">
        <v>0</v>
      </c>
      <c r="CG222" s="44">
        <v>-2.1503788799999999</v>
      </c>
      <c r="CH222" s="44">
        <v>-2.1503788799999999</v>
      </c>
      <c r="CI222" s="44">
        <v>0</v>
      </c>
      <c r="CJ222" s="44">
        <v>-0.10751894399999999</v>
      </c>
      <c r="CK222" s="44">
        <v>-0.10751894399999999</v>
      </c>
      <c r="CL222" s="44"/>
      <c r="CM222" s="44">
        <v>-18.379306666666665</v>
      </c>
      <c r="CN222" s="44"/>
      <c r="CO222" s="44">
        <v>0</v>
      </c>
      <c r="CP222" s="44">
        <v>0</v>
      </c>
      <c r="CQ222" s="44">
        <v>-119.0020088766462</v>
      </c>
      <c r="CR222" s="44">
        <v>0</v>
      </c>
      <c r="CS222" s="44">
        <v>0</v>
      </c>
      <c r="CT222" s="44">
        <v>-119.0020088766462</v>
      </c>
      <c r="CU222" s="44">
        <v>0</v>
      </c>
      <c r="CV222" s="44">
        <v>9999</v>
      </c>
      <c r="CW222" s="260">
        <v>0</v>
      </c>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row>
    <row r="223" spans="1:131">
      <c r="A223" s="23" t="s">
        <v>839</v>
      </c>
      <c r="B223" s="23"/>
      <c r="C223" s="44">
        <v>0</v>
      </c>
      <c r="D223" s="44">
        <v>0</v>
      </c>
      <c r="E223" s="44">
        <v>-8.1887999999999987</v>
      </c>
      <c r="F223" s="44">
        <v>0</v>
      </c>
      <c r="G223" s="44">
        <v>0</v>
      </c>
      <c r="H223" s="44">
        <v>0</v>
      </c>
      <c r="I223" s="44"/>
      <c r="J223" s="44"/>
      <c r="K223" s="44"/>
      <c r="L223" s="44">
        <v>0</v>
      </c>
      <c r="M223" s="44">
        <v>0</v>
      </c>
      <c r="N223" s="44">
        <v>0</v>
      </c>
      <c r="O223" s="44">
        <v>-8.270688046216069</v>
      </c>
      <c r="P223" s="44">
        <v>0</v>
      </c>
      <c r="Q223" s="44">
        <v>0</v>
      </c>
      <c r="R223" s="44">
        <v>0</v>
      </c>
      <c r="S223" s="44">
        <v>0</v>
      </c>
      <c r="T223" s="44">
        <v>0</v>
      </c>
      <c r="U223" s="44">
        <v>0</v>
      </c>
      <c r="V223" s="44">
        <v>0</v>
      </c>
      <c r="W223" s="44">
        <v>0</v>
      </c>
      <c r="X223" s="44">
        <v>0</v>
      </c>
      <c r="Y223" s="44">
        <v>0</v>
      </c>
      <c r="Z223" s="44">
        <v>0</v>
      </c>
      <c r="AA223" s="44">
        <v>0</v>
      </c>
      <c r="AB223" s="44">
        <v>0</v>
      </c>
      <c r="AC223" s="44">
        <v>0</v>
      </c>
      <c r="AD223" s="44">
        <v>0</v>
      </c>
      <c r="AE223" s="44">
        <v>0</v>
      </c>
      <c r="AF223" s="44">
        <v>0</v>
      </c>
      <c r="AG223" s="44">
        <v>0</v>
      </c>
      <c r="AH223" s="44">
        <v>0</v>
      </c>
      <c r="AI223" s="44">
        <v>0</v>
      </c>
      <c r="AJ223" s="44">
        <v>0</v>
      </c>
      <c r="AK223" s="44">
        <v>0</v>
      </c>
      <c r="AL223" s="44">
        <v>0</v>
      </c>
      <c r="AM223" s="44">
        <v>0</v>
      </c>
      <c r="AN223" s="44">
        <v>0</v>
      </c>
      <c r="AO223" s="44">
        <v>0</v>
      </c>
      <c r="AP223" s="44">
        <v>0</v>
      </c>
      <c r="AQ223" s="44">
        <v>0</v>
      </c>
      <c r="AR223" s="44">
        <v>0</v>
      </c>
      <c r="AS223" s="279">
        <v>9999</v>
      </c>
      <c r="AT223" s="44">
        <v>0</v>
      </c>
      <c r="AU223" s="44">
        <v>0</v>
      </c>
      <c r="AV223" s="44">
        <v>0</v>
      </c>
      <c r="AW223" s="44">
        <v>0</v>
      </c>
      <c r="AX223" s="44">
        <v>0</v>
      </c>
      <c r="AY223" s="44">
        <v>0</v>
      </c>
      <c r="AZ223" s="279">
        <v>9999</v>
      </c>
      <c r="BA223" s="44">
        <v>0</v>
      </c>
      <c r="BB223" s="44">
        <v>0</v>
      </c>
      <c r="BC223" s="44">
        <v>0</v>
      </c>
      <c r="BD223" s="44">
        <v>0</v>
      </c>
      <c r="BE223" s="44">
        <v>0</v>
      </c>
      <c r="BF223" s="44">
        <v>0</v>
      </c>
      <c r="BG223" s="44">
        <v>9999</v>
      </c>
      <c r="BH223" s="279">
        <v>9999</v>
      </c>
      <c r="BI223" s="44">
        <v>9999</v>
      </c>
      <c r="BJ223" s="44">
        <v>9999</v>
      </c>
      <c r="BK223" s="44">
        <v>9999</v>
      </c>
      <c r="BL223" s="44">
        <v>9999</v>
      </c>
      <c r="BM223" s="44">
        <v>9999</v>
      </c>
      <c r="BN223" s="44">
        <v>0</v>
      </c>
      <c r="BO223" s="44">
        <v>-55.686594528194938</v>
      </c>
      <c r="BP223" s="44">
        <v>0</v>
      </c>
      <c r="BQ223" s="44">
        <v>0</v>
      </c>
      <c r="BR223" s="44">
        <v>0</v>
      </c>
      <c r="BS223" s="44">
        <v>0</v>
      </c>
      <c r="BT223" s="44">
        <v>0</v>
      </c>
      <c r="BU223" s="44">
        <v>0</v>
      </c>
      <c r="BV223" s="44">
        <v>0</v>
      </c>
      <c r="BW223" s="44">
        <v>0</v>
      </c>
      <c r="BX223" s="44">
        <v>0</v>
      </c>
      <c r="BY223" s="44">
        <v>0</v>
      </c>
      <c r="BZ223" s="44">
        <v>0</v>
      </c>
      <c r="CA223" s="44">
        <v>0</v>
      </c>
      <c r="CB223" s="44">
        <v>-55.686594528194938</v>
      </c>
      <c r="CC223" s="44">
        <v>0</v>
      </c>
      <c r="CD223" s="260">
        <v>0</v>
      </c>
      <c r="CE223" s="44">
        <v>9999</v>
      </c>
      <c r="CF223" s="44">
        <v>0</v>
      </c>
      <c r="CG223" s="44">
        <v>-0.96767050140727873</v>
      </c>
      <c r="CH223" s="44">
        <v>-0.96767050140727873</v>
      </c>
      <c r="CI223" s="44">
        <v>0</v>
      </c>
      <c r="CJ223" s="44">
        <v>-4.8383525070364003E-2</v>
      </c>
      <c r="CK223" s="44">
        <v>-4.8383525070364003E-2</v>
      </c>
      <c r="CL223" s="44"/>
      <c r="CM223" s="44">
        <v>-8.270688046216069</v>
      </c>
      <c r="CN223" s="44"/>
      <c r="CO223" s="44">
        <v>0</v>
      </c>
      <c r="CP223" s="44">
        <v>0</v>
      </c>
      <c r="CQ223" s="44">
        <v>-55.686594528194938</v>
      </c>
      <c r="CR223" s="44">
        <v>0</v>
      </c>
      <c r="CS223" s="44">
        <v>0</v>
      </c>
      <c r="CT223" s="44">
        <v>-55.686594528194938</v>
      </c>
      <c r="CU223" s="44">
        <v>0</v>
      </c>
      <c r="CV223" s="44">
        <v>9999</v>
      </c>
      <c r="CW223" s="260">
        <v>0</v>
      </c>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row>
    <row r="224" spans="1:131">
      <c r="A224" s="23" t="s">
        <v>840</v>
      </c>
      <c r="B224" s="23"/>
      <c r="C224" s="44">
        <v>0</v>
      </c>
      <c r="D224" s="44">
        <v>0</v>
      </c>
      <c r="E224" s="44">
        <v>-19.562133333333332</v>
      </c>
      <c r="F224" s="44">
        <v>0</v>
      </c>
      <c r="G224" s="44">
        <v>0</v>
      </c>
      <c r="H224" s="44">
        <v>0</v>
      </c>
      <c r="I224" s="44"/>
      <c r="J224" s="44"/>
      <c r="K224" s="44"/>
      <c r="L224" s="44">
        <v>0</v>
      </c>
      <c r="M224" s="44">
        <v>0</v>
      </c>
      <c r="N224" s="44">
        <v>0</v>
      </c>
      <c r="O224" s="44">
        <v>-19.757754832274252</v>
      </c>
      <c r="P224" s="44">
        <v>0</v>
      </c>
      <c r="Q224" s="44">
        <v>0</v>
      </c>
      <c r="R224" s="44">
        <v>0</v>
      </c>
      <c r="S224" s="44">
        <v>0</v>
      </c>
      <c r="T224" s="44">
        <v>0</v>
      </c>
      <c r="U224" s="44">
        <v>0</v>
      </c>
      <c r="V224" s="44">
        <v>0</v>
      </c>
      <c r="W224" s="44">
        <v>0</v>
      </c>
      <c r="X224" s="44">
        <v>0</v>
      </c>
      <c r="Y224" s="44">
        <v>0</v>
      </c>
      <c r="Z224" s="44">
        <v>0</v>
      </c>
      <c r="AA224" s="44">
        <v>0</v>
      </c>
      <c r="AB224" s="44">
        <v>0</v>
      </c>
      <c r="AC224" s="44">
        <v>0</v>
      </c>
      <c r="AD224" s="44">
        <v>0</v>
      </c>
      <c r="AE224" s="44">
        <v>0</v>
      </c>
      <c r="AF224" s="44">
        <v>0</v>
      </c>
      <c r="AG224" s="44">
        <v>0</v>
      </c>
      <c r="AH224" s="44">
        <v>0</v>
      </c>
      <c r="AI224" s="44">
        <v>0</v>
      </c>
      <c r="AJ224" s="44">
        <v>0</v>
      </c>
      <c r="AK224" s="44">
        <v>0</v>
      </c>
      <c r="AL224" s="44">
        <v>0</v>
      </c>
      <c r="AM224" s="44">
        <v>0</v>
      </c>
      <c r="AN224" s="44">
        <v>0</v>
      </c>
      <c r="AO224" s="44">
        <v>0</v>
      </c>
      <c r="AP224" s="44">
        <v>0</v>
      </c>
      <c r="AQ224" s="44">
        <v>0</v>
      </c>
      <c r="AR224" s="44">
        <v>0</v>
      </c>
      <c r="AS224" s="279">
        <v>9999</v>
      </c>
      <c r="AT224" s="44">
        <v>0</v>
      </c>
      <c r="AU224" s="44">
        <v>0</v>
      </c>
      <c r="AV224" s="44">
        <v>0</v>
      </c>
      <c r="AW224" s="44">
        <v>0</v>
      </c>
      <c r="AX224" s="44">
        <v>0</v>
      </c>
      <c r="AY224" s="44">
        <v>0</v>
      </c>
      <c r="AZ224" s="279">
        <v>9999</v>
      </c>
      <c r="BA224" s="44">
        <v>0</v>
      </c>
      <c r="BB224" s="44">
        <v>0</v>
      </c>
      <c r="BC224" s="44">
        <v>0</v>
      </c>
      <c r="BD224" s="44">
        <v>0</v>
      </c>
      <c r="BE224" s="44">
        <v>0</v>
      </c>
      <c r="BF224" s="44">
        <v>0</v>
      </c>
      <c r="BG224" s="44">
        <v>9999</v>
      </c>
      <c r="BH224" s="279">
        <v>9999</v>
      </c>
      <c r="BI224" s="44">
        <v>9999</v>
      </c>
      <c r="BJ224" s="44">
        <v>9999</v>
      </c>
      <c r="BK224" s="44">
        <v>9999</v>
      </c>
      <c r="BL224" s="44">
        <v>9999</v>
      </c>
      <c r="BM224" s="44">
        <v>9999</v>
      </c>
      <c r="BN224" s="44">
        <v>0</v>
      </c>
      <c r="BO224" s="44">
        <v>-134.31793674907539</v>
      </c>
      <c r="BP224" s="44">
        <v>0</v>
      </c>
      <c r="BQ224" s="44">
        <v>0</v>
      </c>
      <c r="BR224" s="44">
        <v>0</v>
      </c>
      <c r="BS224" s="44">
        <v>0</v>
      </c>
      <c r="BT224" s="44">
        <v>0</v>
      </c>
      <c r="BU224" s="44">
        <v>0</v>
      </c>
      <c r="BV224" s="44">
        <v>0</v>
      </c>
      <c r="BW224" s="44">
        <v>0</v>
      </c>
      <c r="BX224" s="44">
        <v>0</v>
      </c>
      <c r="BY224" s="44">
        <v>0</v>
      </c>
      <c r="BZ224" s="44">
        <v>0</v>
      </c>
      <c r="CA224" s="44">
        <v>0</v>
      </c>
      <c r="CB224" s="44">
        <v>-134.31793674907539</v>
      </c>
      <c r="CC224" s="44">
        <v>0</v>
      </c>
      <c r="CD224" s="260">
        <v>0</v>
      </c>
      <c r="CE224" s="44">
        <v>9999</v>
      </c>
      <c r="CF224" s="44">
        <v>0</v>
      </c>
      <c r="CG224" s="44">
        <v>-2.3116573153760887</v>
      </c>
      <c r="CH224" s="44">
        <v>-2.3116573153760887</v>
      </c>
      <c r="CI224" s="44">
        <v>0</v>
      </c>
      <c r="CJ224" s="44">
        <v>-0.11558286576880437</v>
      </c>
      <c r="CK224" s="44">
        <v>-0.11558286576880437</v>
      </c>
      <c r="CL224" s="44"/>
      <c r="CM224" s="44">
        <v>-19.757754832274252</v>
      </c>
      <c r="CN224" s="44"/>
      <c r="CO224" s="44">
        <v>0</v>
      </c>
      <c r="CP224" s="44">
        <v>0</v>
      </c>
      <c r="CQ224" s="44">
        <v>-134.31793674907539</v>
      </c>
      <c r="CR224" s="44">
        <v>0</v>
      </c>
      <c r="CS224" s="44">
        <v>0</v>
      </c>
      <c r="CT224" s="44">
        <v>-134.31793674907539</v>
      </c>
      <c r="CU224" s="44">
        <v>0</v>
      </c>
      <c r="CV224" s="44">
        <v>9999</v>
      </c>
      <c r="CW224" s="260">
        <v>0</v>
      </c>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row>
    <row r="225" spans="1:131">
      <c r="A225" s="23" t="s">
        <v>841</v>
      </c>
      <c r="B225" s="23"/>
      <c r="C225" s="44">
        <v>0</v>
      </c>
      <c r="D225" s="44">
        <v>0</v>
      </c>
      <c r="E225" s="44">
        <v>-17.7424</v>
      </c>
      <c r="F225" s="44">
        <v>0</v>
      </c>
      <c r="G225" s="44">
        <v>0</v>
      </c>
      <c r="H225" s="44">
        <v>0</v>
      </c>
      <c r="I225" s="44"/>
      <c r="J225" s="44"/>
      <c r="K225" s="44"/>
      <c r="L225" s="44">
        <v>0</v>
      </c>
      <c r="M225" s="44">
        <v>0</v>
      </c>
      <c r="N225" s="44">
        <v>0</v>
      </c>
      <c r="O225" s="44">
        <v>-17.919824150202228</v>
      </c>
      <c r="P225" s="44">
        <v>0</v>
      </c>
      <c r="Q225" s="44">
        <v>0</v>
      </c>
      <c r="R225" s="44">
        <v>0</v>
      </c>
      <c r="S225" s="44">
        <v>0</v>
      </c>
      <c r="T225" s="44">
        <v>0</v>
      </c>
      <c r="U225" s="44">
        <v>0</v>
      </c>
      <c r="V225" s="44">
        <v>0</v>
      </c>
      <c r="W225" s="44">
        <v>0</v>
      </c>
      <c r="X225" s="44">
        <v>0</v>
      </c>
      <c r="Y225" s="44">
        <v>0</v>
      </c>
      <c r="Z225" s="44">
        <v>0</v>
      </c>
      <c r="AA225" s="44">
        <v>0</v>
      </c>
      <c r="AB225" s="44">
        <v>0</v>
      </c>
      <c r="AC225" s="44">
        <v>0</v>
      </c>
      <c r="AD225" s="44">
        <v>0</v>
      </c>
      <c r="AE225" s="44">
        <v>0</v>
      </c>
      <c r="AF225" s="44">
        <v>0</v>
      </c>
      <c r="AG225" s="44">
        <v>0</v>
      </c>
      <c r="AH225" s="44">
        <v>0</v>
      </c>
      <c r="AI225" s="44">
        <v>0</v>
      </c>
      <c r="AJ225" s="44">
        <v>0</v>
      </c>
      <c r="AK225" s="44">
        <v>0</v>
      </c>
      <c r="AL225" s="44">
        <v>0</v>
      </c>
      <c r="AM225" s="44">
        <v>0</v>
      </c>
      <c r="AN225" s="44">
        <v>0</v>
      </c>
      <c r="AO225" s="44">
        <v>0</v>
      </c>
      <c r="AP225" s="44">
        <v>0</v>
      </c>
      <c r="AQ225" s="44">
        <v>0</v>
      </c>
      <c r="AR225" s="44">
        <v>0</v>
      </c>
      <c r="AS225" s="279">
        <v>9999</v>
      </c>
      <c r="AT225" s="44">
        <v>0</v>
      </c>
      <c r="AU225" s="44">
        <v>0</v>
      </c>
      <c r="AV225" s="44">
        <v>0</v>
      </c>
      <c r="AW225" s="44">
        <v>0</v>
      </c>
      <c r="AX225" s="44">
        <v>0</v>
      </c>
      <c r="AY225" s="44">
        <v>0</v>
      </c>
      <c r="AZ225" s="279">
        <v>9999</v>
      </c>
      <c r="BA225" s="44">
        <v>0</v>
      </c>
      <c r="BB225" s="44">
        <v>0</v>
      </c>
      <c r="BC225" s="44">
        <v>0</v>
      </c>
      <c r="BD225" s="44">
        <v>0</v>
      </c>
      <c r="BE225" s="44">
        <v>0</v>
      </c>
      <c r="BF225" s="44">
        <v>0</v>
      </c>
      <c r="BG225" s="44">
        <v>9999</v>
      </c>
      <c r="BH225" s="279">
        <v>9999</v>
      </c>
      <c r="BI225" s="44">
        <v>9999</v>
      </c>
      <c r="BJ225" s="44">
        <v>9999</v>
      </c>
      <c r="BK225" s="44">
        <v>9999</v>
      </c>
      <c r="BL225" s="44">
        <v>9999</v>
      </c>
      <c r="BM225" s="44">
        <v>9999</v>
      </c>
      <c r="BN225" s="44">
        <v>0</v>
      </c>
      <c r="BO225" s="44">
        <v>-121.82324495846363</v>
      </c>
      <c r="BP225" s="44">
        <v>0</v>
      </c>
      <c r="BQ225" s="44">
        <v>0</v>
      </c>
      <c r="BR225" s="44">
        <v>0</v>
      </c>
      <c r="BS225" s="44">
        <v>0</v>
      </c>
      <c r="BT225" s="44">
        <v>0</v>
      </c>
      <c r="BU225" s="44">
        <v>0</v>
      </c>
      <c r="BV225" s="44">
        <v>0</v>
      </c>
      <c r="BW225" s="44">
        <v>0</v>
      </c>
      <c r="BX225" s="44">
        <v>0</v>
      </c>
      <c r="BY225" s="44">
        <v>0</v>
      </c>
      <c r="BZ225" s="44">
        <v>0</v>
      </c>
      <c r="CA225" s="44">
        <v>0</v>
      </c>
      <c r="CB225" s="44">
        <v>-121.82324495846363</v>
      </c>
      <c r="CC225" s="44">
        <v>0</v>
      </c>
      <c r="CD225" s="260">
        <v>0</v>
      </c>
      <c r="CE225" s="44">
        <v>9999</v>
      </c>
      <c r="CF225" s="44">
        <v>0</v>
      </c>
      <c r="CG225" s="44">
        <v>-2.0966194255736608</v>
      </c>
      <c r="CH225" s="44">
        <v>-2.0966194255736608</v>
      </c>
      <c r="CI225" s="44">
        <v>0</v>
      </c>
      <c r="CJ225" s="44">
        <v>-0.10483097127868304</v>
      </c>
      <c r="CK225" s="44">
        <v>-0.10483097127868304</v>
      </c>
      <c r="CL225" s="44"/>
      <c r="CM225" s="44">
        <v>-17.919824150202228</v>
      </c>
      <c r="CN225" s="44"/>
      <c r="CO225" s="44">
        <v>0</v>
      </c>
      <c r="CP225" s="44">
        <v>0</v>
      </c>
      <c r="CQ225" s="44">
        <v>-121.82324495846363</v>
      </c>
      <c r="CR225" s="44">
        <v>0</v>
      </c>
      <c r="CS225" s="44">
        <v>0</v>
      </c>
      <c r="CT225" s="44">
        <v>-121.82324495846363</v>
      </c>
      <c r="CU225" s="44">
        <v>0</v>
      </c>
      <c r="CV225" s="44">
        <v>9999</v>
      </c>
      <c r="CW225" s="260">
        <v>0</v>
      </c>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row>
    <row r="226" spans="1:131">
      <c r="A226" s="23" t="s">
        <v>842</v>
      </c>
      <c r="B226" s="23"/>
      <c r="C226" s="44">
        <v>0</v>
      </c>
      <c r="D226" s="44">
        <v>0</v>
      </c>
      <c r="E226" s="44">
        <v>-14.102933333333333</v>
      </c>
      <c r="F226" s="44">
        <v>0</v>
      </c>
      <c r="G226" s="44">
        <v>0</v>
      </c>
      <c r="H226" s="44">
        <v>0</v>
      </c>
      <c r="I226" s="44"/>
      <c r="J226" s="44"/>
      <c r="K226" s="44"/>
      <c r="L226" s="44">
        <v>0</v>
      </c>
      <c r="M226" s="44">
        <v>0</v>
      </c>
      <c r="N226" s="44">
        <v>0</v>
      </c>
      <c r="O226" s="44">
        <v>-14.24396278605818</v>
      </c>
      <c r="P226" s="44">
        <v>0</v>
      </c>
      <c r="Q226" s="44">
        <v>0</v>
      </c>
      <c r="R226" s="44">
        <v>0</v>
      </c>
      <c r="S226" s="44">
        <v>0</v>
      </c>
      <c r="T226" s="44">
        <v>0</v>
      </c>
      <c r="U226" s="44">
        <v>0</v>
      </c>
      <c r="V226" s="44">
        <v>0</v>
      </c>
      <c r="W226" s="44">
        <v>0</v>
      </c>
      <c r="X226" s="44">
        <v>0</v>
      </c>
      <c r="Y226" s="44">
        <v>0</v>
      </c>
      <c r="Z226" s="44">
        <v>0</v>
      </c>
      <c r="AA226" s="44">
        <v>0</v>
      </c>
      <c r="AB226" s="44">
        <v>0</v>
      </c>
      <c r="AC226" s="44">
        <v>0</v>
      </c>
      <c r="AD226" s="44">
        <v>0</v>
      </c>
      <c r="AE226" s="44">
        <v>0</v>
      </c>
      <c r="AF226" s="44">
        <v>0</v>
      </c>
      <c r="AG226" s="44">
        <v>0</v>
      </c>
      <c r="AH226" s="44">
        <v>0</v>
      </c>
      <c r="AI226" s="44">
        <v>0</v>
      </c>
      <c r="AJ226" s="44">
        <v>0</v>
      </c>
      <c r="AK226" s="44">
        <v>0</v>
      </c>
      <c r="AL226" s="44">
        <v>0</v>
      </c>
      <c r="AM226" s="44">
        <v>0</v>
      </c>
      <c r="AN226" s="44">
        <v>0</v>
      </c>
      <c r="AO226" s="44">
        <v>0</v>
      </c>
      <c r="AP226" s="44">
        <v>0</v>
      </c>
      <c r="AQ226" s="44">
        <v>0</v>
      </c>
      <c r="AR226" s="44">
        <v>0</v>
      </c>
      <c r="AS226" s="279">
        <v>9999</v>
      </c>
      <c r="AT226" s="44">
        <v>0</v>
      </c>
      <c r="AU226" s="44">
        <v>0</v>
      </c>
      <c r="AV226" s="44">
        <v>0</v>
      </c>
      <c r="AW226" s="44">
        <v>0</v>
      </c>
      <c r="AX226" s="44">
        <v>0</v>
      </c>
      <c r="AY226" s="44">
        <v>0</v>
      </c>
      <c r="AZ226" s="279">
        <v>9999</v>
      </c>
      <c r="BA226" s="44">
        <v>0</v>
      </c>
      <c r="BB226" s="44">
        <v>0</v>
      </c>
      <c r="BC226" s="44">
        <v>0</v>
      </c>
      <c r="BD226" s="44">
        <v>0</v>
      </c>
      <c r="BE226" s="44">
        <v>0</v>
      </c>
      <c r="BF226" s="44">
        <v>0</v>
      </c>
      <c r="BG226" s="44">
        <v>9999</v>
      </c>
      <c r="BH226" s="279">
        <v>9999</v>
      </c>
      <c r="BI226" s="44">
        <v>9999</v>
      </c>
      <c r="BJ226" s="44">
        <v>9999</v>
      </c>
      <c r="BK226" s="44">
        <v>9999</v>
      </c>
      <c r="BL226" s="44">
        <v>9999</v>
      </c>
      <c r="BM226" s="44">
        <v>9999</v>
      </c>
      <c r="BN226" s="44">
        <v>0</v>
      </c>
      <c r="BO226" s="44">
        <v>-96.833861377240211</v>
      </c>
      <c r="BP226" s="44">
        <v>0</v>
      </c>
      <c r="BQ226" s="44">
        <v>0</v>
      </c>
      <c r="BR226" s="44">
        <v>0</v>
      </c>
      <c r="BS226" s="44">
        <v>0</v>
      </c>
      <c r="BT226" s="44">
        <v>0</v>
      </c>
      <c r="BU226" s="44">
        <v>0</v>
      </c>
      <c r="BV226" s="44">
        <v>0</v>
      </c>
      <c r="BW226" s="44">
        <v>0</v>
      </c>
      <c r="BX226" s="44">
        <v>0</v>
      </c>
      <c r="BY226" s="44">
        <v>0</v>
      </c>
      <c r="BZ226" s="44">
        <v>0</v>
      </c>
      <c r="CA226" s="44">
        <v>0</v>
      </c>
      <c r="CB226" s="44">
        <v>-96.833861377240211</v>
      </c>
      <c r="CC226" s="44">
        <v>0</v>
      </c>
      <c r="CD226" s="260">
        <v>0</v>
      </c>
      <c r="CE226" s="44">
        <v>9999</v>
      </c>
      <c r="CF226" s="44">
        <v>0</v>
      </c>
      <c r="CG226" s="44">
        <v>-1.6665436459688066</v>
      </c>
      <c r="CH226" s="44">
        <v>-1.6665436459688066</v>
      </c>
      <c r="CI226" s="44">
        <v>0</v>
      </c>
      <c r="CJ226" s="44">
        <v>-8.3327182298440355E-2</v>
      </c>
      <c r="CK226" s="44">
        <v>-8.3327182298440355E-2</v>
      </c>
      <c r="CL226" s="44"/>
      <c r="CM226" s="44">
        <v>-14.24396278605818</v>
      </c>
      <c r="CN226" s="44"/>
      <c r="CO226" s="44">
        <v>0</v>
      </c>
      <c r="CP226" s="44">
        <v>0</v>
      </c>
      <c r="CQ226" s="44">
        <v>-96.833861377240211</v>
      </c>
      <c r="CR226" s="44">
        <v>0</v>
      </c>
      <c r="CS226" s="44">
        <v>0</v>
      </c>
      <c r="CT226" s="44">
        <v>-96.833861377240211</v>
      </c>
      <c r="CU226" s="44">
        <v>0</v>
      </c>
      <c r="CV226" s="44">
        <v>9999</v>
      </c>
      <c r="CW226" s="260">
        <v>0</v>
      </c>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row>
    <row r="227" spans="1:131">
      <c r="A227" s="23" t="s">
        <v>843</v>
      </c>
      <c r="B227" s="23"/>
      <c r="C227" s="44">
        <v>0</v>
      </c>
      <c r="D227" s="44">
        <v>0</v>
      </c>
      <c r="E227" s="44">
        <v>-21.8368</v>
      </c>
      <c r="F227" s="44">
        <v>0</v>
      </c>
      <c r="G227" s="44">
        <v>0</v>
      </c>
      <c r="H227" s="44">
        <v>0</v>
      </c>
      <c r="I227" s="44"/>
      <c r="J227" s="44"/>
      <c r="K227" s="44"/>
      <c r="L227" s="44">
        <v>0</v>
      </c>
      <c r="M227" s="44">
        <v>0</v>
      </c>
      <c r="N227" s="44">
        <v>0</v>
      </c>
      <c r="O227" s="44">
        <v>-22.055168184864282</v>
      </c>
      <c r="P227" s="44">
        <v>0</v>
      </c>
      <c r="Q227" s="44">
        <v>0</v>
      </c>
      <c r="R227" s="44">
        <v>0</v>
      </c>
      <c r="S227" s="44">
        <v>0</v>
      </c>
      <c r="T227" s="44">
        <v>0</v>
      </c>
      <c r="U227" s="44">
        <v>0</v>
      </c>
      <c r="V227" s="44">
        <v>0</v>
      </c>
      <c r="W227" s="44">
        <v>0</v>
      </c>
      <c r="X227" s="44">
        <v>0</v>
      </c>
      <c r="Y227" s="44">
        <v>0</v>
      </c>
      <c r="Z227" s="44">
        <v>0</v>
      </c>
      <c r="AA227" s="44">
        <v>0</v>
      </c>
      <c r="AB227" s="44">
        <v>0</v>
      </c>
      <c r="AC227" s="44">
        <v>0</v>
      </c>
      <c r="AD227" s="44">
        <v>0</v>
      </c>
      <c r="AE227" s="44">
        <v>0</v>
      </c>
      <c r="AF227" s="44">
        <v>0</v>
      </c>
      <c r="AG227" s="44">
        <v>0</v>
      </c>
      <c r="AH227" s="44">
        <v>0</v>
      </c>
      <c r="AI227" s="44">
        <v>0</v>
      </c>
      <c r="AJ227" s="44">
        <v>0</v>
      </c>
      <c r="AK227" s="44">
        <v>0</v>
      </c>
      <c r="AL227" s="44">
        <v>0</v>
      </c>
      <c r="AM227" s="44">
        <v>0</v>
      </c>
      <c r="AN227" s="44">
        <v>0</v>
      </c>
      <c r="AO227" s="44">
        <v>0</v>
      </c>
      <c r="AP227" s="44">
        <v>0</v>
      </c>
      <c r="AQ227" s="44">
        <v>0</v>
      </c>
      <c r="AR227" s="44">
        <v>0</v>
      </c>
      <c r="AS227" s="279">
        <v>9999</v>
      </c>
      <c r="AT227" s="44">
        <v>0</v>
      </c>
      <c r="AU227" s="44">
        <v>0</v>
      </c>
      <c r="AV227" s="44">
        <v>0</v>
      </c>
      <c r="AW227" s="44">
        <v>0</v>
      </c>
      <c r="AX227" s="44">
        <v>0</v>
      </c>
      <c r="AY227" s="44">
        <v>0</v>
      </c>
      <c r="AZ227" s="279">
        <v>9999</v>
      </c>
      <c r="BA227" s="44">
        <v>0</v>
      </c>
      <c r="BB227" s="44">
        <v>0</v>
      </c>
      <c r="BC227" s="44">
        <v>0</v>
      </c>
      <c r="BD227" s="44">
        <v>0</v>
      </c>
      <c r="BE227" s="44">
        <v>0</v>
      </c>
      <c r="BF227" s="44">
        <v>0</v>
      </c>
      <c r="BG227" s="44">
        <v>9999</v>
      </c>
      <c r="BH227" s="279">
        <v>9999</v>
      </c>
      <c r="BI227" s="44">
        <v>9999</v>
      </c>
      <c r="BJ227" s="44">
        <v>9999</v>
      </c>
      <c r="BK227" s="44">
        <v>9999</v>
      </c>
      <c r="BL227" s="44">
        <v>9999</v>
      </c>
      <c r="BM227" s="44">
        <v>9999</v>
      </c>
      <c r="BN227" s="44">
        <v>0</v>
      </c>
      <c r="BO227" s="44">
        <v>-149.93630148733976</v>
      </c>
      <c r="BP227" s="44">
        <v>0</v>
      </c>
      <c r="BQ227" s="44">
        <v>0</v>
      </c>
      <c r="BR227" s="44">
        <v>0</v>
      </c>
      <c r="BS227" s="44">
        <v>0</v>
      </c>
      <c r="BT227" s="44">
        <v>0</v>
      </c>
      <c r="BU227" s="44">
        <v>0</v>
      </c>
      <c r="BV227" s="44">
        <v>0</v>
      </c>
      <c r="BW227" s="44">
        <v>0</v>
      </c>
      <c r="BX227" s="44">
        <v>0</v>
      </c>
      <c r="BY227" s="44">
        <v>0</v>
      </c>
      <c r="BZ227" s="44">
        <v>0</v>
      </c>
      <c r="CA227" s="44">
        <v>0</v>
      </c>
      <c r="CB227" s="44">
        <v>-149.93630148733976</v>
      </c>
      <c r="CC227" s="44">
        <v>0</v>
      </c>
      <c r="CD227" s="260">
        <v>0</v>
      </c>
      <c r="CE227" s="44">
        <v>9999</v>
      </c>
      <c r="CF227" s="44">
        <v>0</v>
      </c>
      <c r="CG227" s="44">
        <v>-2.5804546776291226</v>
      </c>
      <c r="CH227" s="44">
        <v>-2.5804546776291226</v>
      </c>
      <c r="CI227" s="44">
        <v>0</v>
      </c>
      <c r="CJ227" s="44">
        <v>-0.12902273388145605</v>
      </c>
      <c r="CK227" s="44">
        <v>-0.12902273388145605</v>
      </c>
      <c r="CL227" s="44"/>
      <c r="CM227" s="44">
        <v>-22.055168184864282</v>
      </c>
      <c r="CN227" s="44"/>
      <c r="CO227" s="44">
        <v>0</v>
      </c>
      <c r="CP227" s="44">
        <v>0</v>
      </c>
      <c r="CQ227" s="44">
        <v>-149.93630148733976</v>
      </c>
      <c r="CR227" s="44">
        <v>0</v>
      </c>
      <c r="CS227" s="44">
        <v>0</v>
      </c>
      <c r="CT227" s="44">
        <v>-149.93630148733976</v>
      </c>
      <c r="CU227" s="44">
        <v>0</v>
      </c>
      <c r="CV227" s="44">
        <v>9999</v>
      </c>
      <c r="CW227" s="260">
        <v>0</v>
      </c>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row>
    <row r="228" spans="1:131">
      <c r="A228" s="23" t="s">
        <v>844</v>
      </c>
      <c r="B228" s="23"/>
      <c r="C228" s="44">
        <v>0</v>
      </c>
      <c r="D228" s="44">
        <v>0</v>
      </c>
      <c r="E228" s="44">
        <v>-17.7424</v>
      </c>
      <c r="F228" s="44">
        <v>0</v>
      </c>
      <c r="G228" s="44">
        <v>0</v>
      </c>
      <c r="H228" s="44">
        <v>0</v>
      </c>
      <c r="I228" s="44"/>
      <c r="J228" s="44"/>
      <c r="K228" s="44"/>
      <c r="L228" s="44">
        <v>0</v>
      </c>
      <c r="M228" s="44">
        <v>0</v>
      </c>
      <c r="N228" s="44">
        <v>0</v>
      </c>
      <c r="O228" s="44">
        <v>-17.919823966621728</v>
      </c>
      <c r="P228" s="44">
        <v>0</v>
      </c>
      <c r="Q228" s="44">
        <v>0</v>
      </c>
      <c r="R228" s="44">
        <v>0</v>
      </c>
      <c r="S228" s="44">
        <v>0</v>
      </c>
      <c r="T228" s="44">
        <v>0</v>
      </c>
      <c r="U228" s="44">
        <v>0</v>
      </c>
      <c r="V228" s="44">
        <v>0</v>
      </c>
      <c r="W228" s="44">
        <v>0</v>
      </c>
      <c r="X228" s="44">
        <v>0</v>
      </c>
      <c r="Y228" s="44">
        <v>0</v>
      </c>
      <c r="Z228" s="44">
        <v>0</v>
      </c>
      <c r="AA228" s="44">
        <v>0</v>
      </c>
      <c r="AB228" s="44">
        <v>0</v>
      </c>
      <c r="AC228" s="44">
        <v>0</v>
      </c>
      <c r="AD228" s="44">
        <v>0</v>
      </c>
      <c r="AE228" s="44">
        <v>0</v>
      </c>
      <c r="AF228" s="44">
        <v>0</v>
      </c>
      <c r="AG228" s="44">
        <v>0</v>
      </c>
      <c r="AH228" s="44">
        <v>0</v>
      </c>
      <c r="AI228" s="44">
        <v>0</v>
      </c>
      <c r="AJ228" s="44">
        <v>0</v>
      </c>
      <c r="AK228" s="44">
        <v>0</v>
      </c>
      <c r="AL228" s="44">
        <v>0</v>
      </c>
      <c r="AM228" s="44">
        <v>0</v>
      </c>
      <c r="AN228" s="44">
        <v>0</v>
      </c>
      <c r="AO228" s="44">
        <v>0</v>
      </c>
      <c r="AP228" s="44">
        <v>0</v>
      </c>
      <c r="AQ228" s="44">
        <v>0</v>
      </c>
      <c r="AR228" s="44">
        <v>0</v>
      </c>
      <c r="AS228" s="279">
        <v>9999</v>
      </c>
      <c r="AT228" s="44">
        <v>0</v>
      </c>
      <c r="AU228" s="44">
        <v>0</v>
      </c>
      <c r="AV228" s="44">
        <v>0</v>
      </c>
      <c r="AW228" s="44">
        <v>0</v>
      </c>
      <c r="AX228" s="44">
        <v>0</v>
      </c>
      <c r="AY228" s="44">
        <v>0</v>
      </c>
      <c r="AZ228" s="279">
        <v>9999</v>
      </c>
      <c r="BA228" s="44">
        <v>0</v>
      </c>
      <c r="BB228" s="44">
        <v>0</v>
      </c>
      <c r="BC228" s="44">
        <v>0</v>
      </c>
      <c r="BD228" s="44">
        <v>0</v>
      </c>
      <c r="BE228" s="44">
        <v>0</v>
      </c>
      <c r="BF228" s="44">
        <v>0</v>
      </c>
      <c r="BG228" s="44">
        <v>9999</v>
      </c>
      <c r="BH228" s="279">
        <v>9999</v>
      </c>
      <c r="BI228" s="44">
        <v>9999</v>
      </c>
      <c r="BJ228" s="44">
        <v>9999</v>
      </c>
      <c r="BK228" s="44">
        <v>9999</v>
      </c>
      <c r="BL228" s="44">
        <v>9999</v>
      </c>
      <c r="BM228" s="44">
        <v>9999</v>
      </c>
      <c r="BN228" s="44">
        <v>0</v>
      </c>
      <c r="BO228" s="44">
        <v>-122.08213799509083</v>
      </c>
      <c r="BP228" s="44">
        <v>0</v>
      </c>
      <c r="BQ228" s="44">
        <v>0</v>
      </c>
      <c r="BR228" s="44">
        <v>0</v>
      </c>
      <c r="BS228" s="44">
        <v>0</v>
      </c>
      <c r="BT228" s="44">
        <v>0</v>
      </c>
      <c r="BU228" s="44">
        <v>0</v>
      </c>
      <c r="BV228" s="44">
        <v>0</v>
      </c>
      <c r="BW228" s="44">
        <v>0</v>
      </c>
      <c r="BX228" s="44">
        <v>0</v>
      </c>
      <c r="BY228" s="44">
        <v>0</v>
      </c>
      <c r="BZ228" s="44">
        <v>0</v>
      </c>
      <c r="CA228" s="44">
        <v>0</v>
      </c>
      <c r="CB228" s="44">
        <v>-122.08213799509083</v>
      </c>
      <c r="CC228" s="44">
        <v>0</v>
      </c>
      <c r="CD228" s="260">
        <v>0</v>
      </c>
      <c r="CE228" s="44">
        <v>9999</v>
      </c>
      <c r="CF228" s="44">
        <v>0</v>
      </c>
      <c r="CG228" s="44">
        <v>-2.0966194040947452</v>
      </c>
      <c r="CH228" s="44">
        <v>-2.0966194040947452</v>
      </c>
      <c r="CI228" s="44">
        <v>0</v>
      </c>
      <c r="CJ228" s="44">
        <v>-0.10483097020473707</v>
      </c>
      <c r="CK228" s="44">
        <v>-0.10483097020473707</v>
      </c>
      <c r="CL228" s="44"/>
      <c r="CM228" s="44">
        <v>-17.919823966621728</v>
      </c>
      <c r="CN228" s="44"/>
      <c r="CO228" s="44">
        <v>0</v>
      </c>
      <c r="CP228" s="44">
        <v>0</v>
      </c>
      <c r="CQ228" s="44">
        <v>-122.08213799509083</v>
      </c>
      <c r="CR228" s="44">
        <v>0</v>
      </c>
      <c r="CS228" s="44">
        <v>0</v>
      </c>
      <c r="CT228" s="44">
        <v>-122.08213799509083</v>
      </c>
      <c r="CU228" s="44">
        <v>0</v>
      </c>
      <c r="CV228" s="44">
        <v>9999</v>
      </c>
      <c r="CW228" s="260">
        <v>0</v>
      </c>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row>
    <row r="229" spans="1:131">
      <c r="A229" s="23" t="s">
        <v>845</v>
      </c>
      <c r="B229" s="23"/>
      <c r="C229" s="44">
        <v>0</v>
      </c>
      <c r="D229" s="44">
        <v>0</v>
      </c>
      <c r="E229" s="44">
        <v>-26.841066666666666</v>
      </c>
      <c r="F229" s="44">
        <v>0</v>
      </c>
      <c r="G229" s="44">
        <v>0</v>
      </c>
      <c r="H229" s="44">
        <v>0</v>
      </c>
      <c r="I229" s="44"/>
      <c r="J229" s="44"/>
      <c r="K229" s="44"/>
      <c r="L229" s="44">
        <v>0</v>
      </c>
      <c r="M229" s="44">
        <v>0</v>
      </c>
      <c r="N229" s="44">
        <v>0</v>
      </c>
      <c r="O229" s="44">
        <v>-27.109477282837997</v>
      </c>
      <c r="P229" s="44">
        <v>0</v>
      </c>
      <c r="Q229" s="44">
        <v>0</v>
      </c>
      <c r="R229" s="44">
        <v>0</v>
      </c>
      <c r="S229" s="44">
        <v>0</v>
      </c>
      <c r="T229" s="44">
        <v>0</v>
      </c>
      <c r="U229" s="44">
        <v>0</v>
      </c>
      <c r="V229" s="44">
        <v>0</v>
      </c>
      <c r="W229" s="44">
        <v>0</v>
      </c>
      <c r="X229" s="44">
        <v>0</v>
      </c>
      <c r="Y229" s="44">
        <v>0</v>
      </c>
      <c r="Z229" s="44">
        <v>0</v>
      </c>
      <c r="AA229" s="44">
        <v>0</v>
      </c>
      <c r="AB229" s="44">
        <v>0</v>
      </c>
      <c r="AC229" s="44">
        <v>0</v>
      </c>
      <c r="AD229" s="44">
        <v>0</v>
      </c>
      <c r="AE229" s="44">
        <v>0</v>
      </c>
      <c r="AF229" s="44">
        <v>0</v>
      </c>
      <c r="AG229" s="44">
        <v>0</v>
      </c>
      <c r="AH229" s="44">
        <v>0</v>
      </c>
      <c r="AI229" s="44">
        <v>0</v>
      </c>
      <c r="AJ229" s="44">
        <v>0</v>
      </c>
      <c r="AK229" s="44">
        <v>0</v>
      </c>
      <c r="AL229" s="44">
        <v>0</v>
      </c>
      <c r="AM229" s="44">
        <v>0</v>
      </c>
      <c r="AN229" s="44">
        <v>0</v>
      </c>
      <c r="AO229" s="44">
        <v>0</v>
      </c>
      <c r="AP229" s="44">
        <v>0</v>
      </c>
      <c r="AQ229" s="44">
        <v>0</v>
      </c>
      <c r="AR229" s="44">
        <v>0</v>
      </c>
      <c r="AS229" s="279">
        <v>9999</v>
      </c>
      <c r="AT229" s="44">
        <v>0</v>
      </c>
      <c r="AU229" s="44">
        <v>0</v>
      </c>
      <c r="AV229" s="44">
        <v>0</v>
      </c>
      <c r="AW229" s="44">
        <v>0</v>
      </c>
      <c r="AX229" s="44">
        <v>0</v>
      </c>
      <c r="AY229" s="44">
        <v>0</v>
      </c>
      <c r="AZ229" s="279">
        <v>9999</v>
      </c>
      <c r="BA229" s="44">
        <v>0</v>
      </c>
      <c r="BB229" s="44">
        <v>0</v>
      </c>
      <c r="BC229" s="44">
        <v>0</v>
      </c>
      <c r="BD229" s="44">
        <v>0</v>
      </c>
      <c r="BE229" s="44">
        <v>0</v>
      </c>
      <c r="BF229" s="44">
        <v>0</v>
      </c>
      <c r="BG229" s="44">
        <v>9999</v>
      </c>
      <c r="BH229" s="279">
        <v>9999</v>
      </c>
      <c r="BI229" s="44">
        <v>9999</v>
      </c>
      <c r="BJ229" s="44">
        <v>9999</v>
      </c>
      <c r="BK229" s="44">
        <v>9999</v>
      </c>
      <c r="BL229" s="44">
        <v>9999</v>
      </c>
      <c r="BM229" s="44">
        <v>9999</v>
      </c>
      <c r="BN229" s="44">
        <v>0</v>
      </c>
      <c r="BO229" s="44">
        <v>-184.68836260795803</v>
      </c>
      <c r="BP229" s="44">
        <v>0</v>
      </c>
      <c r="BQ229" s="44">
        <v>0</v>
      </c>
      <c r="BR229" s="44">
        <v>0</v>
      </c>
      <c r="BS229" s="44">
        <v>0</v>
      </c>
      <c r="BT229" s="44">
        <v>0</v>
      </c>
      <c r="BU229" s="44">
        <v>0</v>
      </c>
      <c r="BV229" s="44">
        <v>0</v>
      </c>
      <c r="BW229" s="44">
        <v>0</v>
      </c>
      <c r="BX229" s="44">
        <v>0</v>
      </c>
      <c r="BY229" s="44">
        <v>0</v>
      </c>
      <c r="BZ229" s="44">
        <v>0</v>
      </c>
      <c r="CA229" s="44">
        <v>0</v>
      </c>
      <c r="CB229" s="44">
        <v>-184.68836260795803</v>
      </c>
      <c r="CC229" s="44">
        <v>0</v>
      </c>
      <c r="CD229" s="260">
        <v>0</v>
      </c>
      <c r="CE229" s="44">
        <v>9999</v>
      </c>
      <c r="CF229" s="44">
        <v>0</v>
      </c>
      <c r="CG229" s="44">
        <v>-3.1718088420920405</v>
      </c>
      <c r="CH229" s="44">
        <v>-3.1718088420920405</v>
      </c>
      <c r="CI229" s="44">
        <v>0</v>
      </c>
      <c r="CJ229" s="44">
        <v>-0.15859044210460221</v>
      </c>
      <c r="CK229" s="44">
        <v>-0.15859044210460221</v>
      </c>
      <c r="CL229" s="44"/>
      <c r="CM229" s="44">
        <v>-27.109477282837997</v>
      </c>
      <c r="CN229" s="44"/>
      <c r="CO229" s="44">
        <v>0</v>
      </c>
      <c r="CP229" s="44">
        <v>0</v>
      </c>
      <c r="CQ229" s="44">
        <v>-184.68836260795803</v>
      </c>
      <c r="CR229" s="44">
        <v>0</v>
      </c>
      <c r="CS229" s="44">
        <v>0</v>
      </c>
      <c r="CT229" s="44">
        <v>-184.68836260795803</v>
      </c>
      <c r="CU229" s="44">
        <v>0</v>
      </c>
      <c r="CV229" s="44">
        <v>9999</v>
      </c>
      <c r="CW229" s="260">
        <v>0</v>
      </c>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row>
    <row r="230" spans="1:131">
      <c r="A230" s="23" t="s">
        <v>846</v>
      </c>
      <c r="B230" s="23"/>
      <c r="C230" s="44">
        <v>0</v>
      </c>
      <c r="D230" s="44">
        <v>0</v>
      </c>
      <c r="E230" s="44">
        <v>-18.197333333333333</v>
      </c>
      <c r="F230" s="44">
        <v>0</v>
      </c>
      <c r="G230" s="44">
        <v>0</v>
      </c>
      <c r="H230" s="44">
        <v>0</v>
      </c>
      <c r="I230" s="44"/>
      <c r="J230" s="44"/>
      <c r="K230" s="44"/>
      <c r="L230" s="44">
        <v>0</v>
      </c>
      <c r="M230" s="44">
        <v>0</v>
      </c>
      <c r="N230" s="44">
        <v>0</v>
      </c>
      <c r="O230" s="44">
        <v>-18.379306546847221</v>
      </c>
      <c r="P230" s="44">
        <v>0</v>
      </c>
      <c r="Q230" s="44">
        <v>0</v>
      </c>
      <c r="R230" s="44">
        <v>0</v>
      </c>
      <c r="S230" s="44">
        <v>0</v>
      </c>
      <c r="T230" s="44">
        <v>0</v>
      </c>
      <c r="U230" s="44">
        <v>0</v>
      </c>
      <c r="V230" s="44">
        <v>0</v>
      </c>
      <c r="W230" s="44">
        <v>0</v>
      </c>
      <c r="X230" s="44">
        <v>0</v>
      </c>
      <c r="Y230" s="44">
        <v>0</v>
      </c>
      <c r="Z230" s="44">
        <v>0</v>
      </c>
      <c r="AA230" s="44">
        <v>0</v>
      </c>
      <c r="AB230" s="44">
        <v>0</v>
      </c>
      <c r="AC230" s="44">
        <v>0</v>
      </c>
      <c r="AD230" s="44">
        <v>0</v>
      </c>
      <c r="AE230" s="44">
        <v>0</v>
      </c>
      <c r="AF230" s="44">
        <v>0</v>
      </c>
      <c r="AG230" s="44">
        <v>0</v>
      </c>
      <c r="AH230" s="44">
        <v>0</v>
      </c>
      <c r="AI230" s="44">
        <v>0</v>
      </c>
      <c r="AJ230" s="44">
        <v>0</v>
      </c>
      <c r="AK230" s="44">
        <v>0</v>
      </c>
      <c r="AL230" s="44">
        <v>0</v>
      </c>
      <c r="AM230" s="44">
        <v>0</v>
      </c>
      <c r="AN230" s="44">
        <v>0</v>
      </c>
      <c r="AO230" s="44">
        <v>0</v>
      </c>
      <c r="AP230" s="44">
        <v>0</v>
      </c>
      <c r="AQ230" s="44">
        <v>0</v>
      </c>
      <c r="AR230" s="44">
        <v>0</v>
      </c>
      <c r="AS230" s="279">
        <v>9999</v>
      </c>
      <c r="AT230" s="44">
        <v>0</v>
      </c>
      <c r="AU230" s="44">
        <v>0</v>
      </c>
      <c r="AV230" s="44">
        <v>0</v>
      </c>
      <c r="AW230" s="44">
        <v>0</v>
      </c>
      <c r="AX230" s="44">
        <v>0</v>
      </c>
      <c r="AY230" s="44">
        <v>0</v>
      </c>
      <c r="AZ230" s="279">
        <v>9999</v>
      </c>
      <c r="BA230" s="44">
        <v>0</v>
      </c>
      <c r="BB230" s="44">
        <v>0</v>
      </c>
      <c r="BC230" s="44">
        <v>0</v>
      </c>
      <c r="BD230" s="44">
        <v>0</v>
      </c>
      <c r="BE230" s="44">
        <v>0</v>
      </c>
      <c r="BF230" s="44">
        <v>0</v>
      </c>
      <c r="BG230" s="44">
        <v>9999</v>
      </c>
      <c r="BH230" s="279">
        <v>9999</v>
      </c>
      <c r="BI230" s="44">
        <v>9999</v>
      </c>
      <c r="BJ230" s="44">
        <v>9999</v>
      </c>
      <c r="BK230" s="44">
        <v>9999</v>
      </c>
      <c r="BL230" s="44">
        <v>9999</v>
      </c>
      <c r="BM230" s="44">
        <v>9999</v>
      </c>
      <c r="BN230" s="44">
        <v>0</v>
      </c>
      <c r="BO230" s="44">
        <v>-125.03797049443503</v>
      </c>
      <c r="BP230" s="44">
        <v>0</v>
      </c>
      <c r="BQ230" s="44">
        <v>0</v>
      </c>
      <c r="BR230" s="44">
        <v>0</v>
      </c>
      <c r="BS230" s="44">
        <v>0</v>
      </c>
      <c r="BT230" s="44">
        <v>0</v>
      </c>
      <c r="BU230" s="44">
        <v>0</v>
      </c>
      <c r="BV230" s="44">
        <v>0</v>
      </c>
      <c r="BW230" s="44">
        <v>0</v>
      </c>
      <c r="BX230" s="44">
        <v>0</v>
      </c>
      <c r="BY230" s="44">
        <v>0</v>
      </c>
      <c r="BZ230" s="44">
        <v>0</v>
      </c>
      <c r="CA230" s="44">
        <v>0</v>
      </c>
      <c r="CB230" s="44">
        <v>-125.03797049443503</v>
      </c>
      <c r="CC230" s="44">
        <v>0</v>
      </c>
      <c r="CD230" s="260">
        <v>0</v>
      </c>
      <c r="CE230" s="44">
        <v>9999</v>
      </c>
      <c r="CF230" s="44">
        <v>0</v>
      </c>
      <c r="CG230" s="44">
        <v>-2.1503788659811263</v>
      </c>
      <c r="CH230" s="44">
        <v>-2.1503788659811263</v>
      </c>
      <c r="CI230" s="44">
        <v>0</v>
      </c>
      <c r="CJ230" s="44">
        <v>-0.10751894329905623</v>
      </c>
      <c r="CK230" s="44">
        <v>-0.10751894329905623</v>
      </c>
      <c r="CL230" s="44"/>
      <c r="CM230" s="44">
        <v>-18.379306546847221</v>
      </c>
      <c r="CN230" s="44"/>
      <c r="CO230" s="44">
        <v>0</v>
      </c>
      <c r="CP230" s="44">
        <v>0</v>
      </c>
      <c r="CQ230" s="44">
        <v>-125.03797049443503</v>
      </c>
      <c r="CR230" s="44">
        <v>0</v>
      </c>
      <c r="CS230" s="44">
        <v>0</v>
      </c>
      <c r="CT230" s="44">
        <v>-125.03797049443503</v>
      </c>
      <c r="CU230" s="44">
        <v>0</v>
      </c>
      <c r="CV230" s="44">
        <v>9999</v>
      </c>
      <c r="CW230" s="260">
        <v>0</v>
      </c>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row>
    <row r="231" spans="1:131">
      <c r="A231" s="23" t="s">
        <v>847</v>
      </c>
      <c r="B231" s="23"/>
      <c r="C231" s="44">
        <v>0</v>
      </c>
      <c r="D231" s="44">
        <v>0</v>
      </c>
      <c r="E231" s="44">
        <v>-32.755199999999995</v>
      </c>
      <c r="F231" s="44">
        <v>0</v>
      </c>
      <c r="G231" s="44">
        <v>0</v>
      </c>
      <c r="H231" s="44">
        <v>0</v>
      </c>
      <c r="I231" s="44"/>
      <c r="J231" s="44"/>
      <c r="K231" s="44"/>
      <c r="L231" s="44">
        <v>0</v>
      </c>
      <c r="M231" s="44">
        <v>0</v>
      </c>
      <c r="N231" s="44">
        <v>0</v>
      </c>
      <c r="O231" s="44">
        <v>-33.082751568650004</v>
      </c>
      <c r="P231" s="44">
        <v>0</v>
      </c>
      <c r="Q231" s="44">
        <v>0</v>
      </c>
      <c r="R231" s="44">
        <v>0</v>
      </c>
      <c r="S231" s="44">
        <v>0</v>
      </c>
      <c r="T231" s="44">
        <v>0</v>
      </c>
      <c r="U231" s="44">
        <v>0</v>
      </c>
      <c r="V231" s="44">
        <v>0</v>
      </c>
      <c r="W231" s="44">
        <v>0</v>
      </c>
      <c r="X231" s="44">
        <v>0</v>
      </c>
      <c r="Y231" s="44">
        <v>0</v>
      </c>
      <c r="Z231" s="44">
        <v>0</v>
      </c>
      <c r="AA231" s="44">
        <v>0</v>
      </c>
      <c r="AB231" s="44">
        <v>0</v>
      </c>
      <c r="AC231" s="44">
        <v>0</v>
      </c>
      <c r="AD231" s="44">
        <v>0</v>
      </c>
      <c r="AE231" s="44">
        <v>0</v>
      </c>
      <c r="AF231" s="44">
        <v>0</v>
      </c>
      <c r="AG231" s="44">
        <v>0</v>
      </c>
      <c r="AH231" s="44">
        <v>0</v>
      </c>
      <c r="AI231" s="44">
        <v>0</v>
      </c>
      <c r="AJ231" s="44">
        <v>0</v>
      </c>
      <c r="AK231" s="44">
        <v>0</v>
      </c>
      <c r="AL231" s="44">
        <v>0</v>
      </c>
      <c r="AM231" s="44">
        <v>0</v>
      </c>
      <c r="AN231" s="44">
        <v>0</v>
      </c>
      <c r="AO231" s="44">
        <v>0</v>
      </c>
      <c r="AP231" s="44">
        <v>0</v>
      </c>
      <c r="AQ231" s="44">
        <v>0</v>
      </c>
      <c r="AR231" s="44">
        <v>0</v>
      </c>
      <c r="AS231" s="279">
        <v>9999</v>
      </c>
      <c r="AT231" s="44">
        <v>0</v>
      </c>
      <c r="AU231" s="44">
        <v>0</v>
      </c>
      <c r="AV231" s="44">
        <v>0</v>
      </c>
      <c r="AW231" s="44">
        <v>0</v>
      </c>
      <c r="AX231" s="44">
        <v>0</v>
      </c>
      <c r="AY231" s="44">
        <v>0</v>
      </c>
      <c r="AZ231" s="279">
        <v>9999</v>
      </c>
      <c r="BA231" s="44">
        <v>0</v>
      </c>
      <c r="BB231" s="44">
        <v>0</v>
      </c>
      <c r="BC231" s="44">
        <v>0</v>
      </c>
      <c r="BD231" s="44">
        <v>0</v>
      </c>
      <c r="BE231" s="44">
        <v>0</v>
      </c>
      <c r="BF231" s="44">
        <v>0</v>
      </c>
      <c r="BG231" s="44">
        <v>9999</v>
      </c>
      <c r="BH231" s="279">
        <v>9999</v>
      </c>
      <c r="BI231" s="44">
        <v>9999</v>
      </c>
      <c r="BJ231" s="44">
        <v>9999</v>
      </c>
      <c r="BK231" s="44">
        <v>9999</v>
      </c>
      <c r="BL231" s="44">
        <v>9999</v>
      </c>
      <c r="BM231" s="44">
        <v>9999</v>
      </c>
      <c r="BN231" s="44">
        <v>0</v>
      </c>
      <c r="BO231" s="44">
        <v>-221.91594154621808</v>
      </c>
      <c r="BP231" s="44">
        <v>0</v>
      </c>
      <c r="BQ231" s="44">
        <v>0</v>
      </c>
      <c r="BR231" s="44">
        <v>0</v>
      </c>
      <c r="BS231" s="44">
        <v>0</v>
      </c>
      <c r="BT231" s="44">
        <v>0</v>
      </c>
      <c r="BU231" s="44">
        <v>0</v>
      </c>
      <c r="BV231" s="44">
        <v>0</v>
      </c>
      <c r="BW231" s="44">
        <v>0</v>
      </c>
      <c r="BX231" s="44">
        <v>0</v>
      </c>
      <c r="BY231" s="44">
        <v>0</v>
      </c>
      <c r="BZ231" s="44">
        <v>0</v>
      </c>
      <c r="CA231" s="44">
        <v>0</v>
      </c>
      <c r="CB231" s="44">
        <v>-221.91594154621808</v>
      </c>
      <c r="CC231" s="44">
        <v>0</v>
      </c>
      <c r="CD231" s="260">
        <v>0</v>
      </c>
      <c r="CE231" s="44">
        <v>9999</v>
      </c>
      <c r="CF231" s="44">
        <v>0</v>
      </c>
      <c r="CG231" s="44">
        <v>-3.8706819335320604</v>
      </c>
      <c r="CH231" s="44">
        <v>-3.8706819335320604</v>
      </c>
      <c r="CI231" s="44">
        <v>0</v>
      </c>
      <c r="CJ231" s="44">
        <v>-0.19353409667660249</v>
      </c>
      <c r="CK231" s="44">
        <v>-0.19353409667660249</v>
      </c>
      <c r="CL231" s="44"/>
      <c r="CM231" s="44">
        <v>-33.082751568650004</v>
      </c>
      <c r="CN231" s="44"/>
      <c r="CO231" s="44">
        <v>0</v>
      </c>
      <c r="CP231" s="44">
        <v>0</v>
      </c>
      <c r="CQ231" s="44">
        <v>-221.91594154621808</v>
      </c>
      <c r="CR231" s="44">
        <v>0</v>
      </c>
      <c r="CS231" s="44">
        <v>0</v>
      </c>
      <c r="CT231" s="44">
        <v>-221.91594154621808</v>
      </c>
      <c r="CU231" s="44">
        <v>0</v>
      </c>
      <c r="CV231" s="44">
        <v>9999</v>
      </c>
      <c r="CW231" s="260">
        <v>0</v>
      </c>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row>
    <row r="232" spans="1:131">
      <c r="A232" s="23" t="s">
        <v>848</v>
      </c>
      <c r="B232" s="23"/>
      <c r="C232" s="44">
        <v>0</v>
      </c>
      <c r="D232" s="44">
        <v>0</v>
      </c>
      <c r="E232" s="44">
        <v>-18.197333333333333</v>
      </c>
      <c r="F232" s="44">
        <v>0</v>
      </c>
      <c r="G232" s="44">
        <v>0</v>
      </c>
      <c r="H232" s="44">
        <v>0</v>
      </c>
      <c r="I232" s="44"/>
      <c r="J232" s="44"/>
      <c r="K232" s="44"/>
      <c r="L232" s="44">
        <v>0</v>
      </c>
      <c r="M232" s="44">
        <v>0</v>
      </c>
      <c r="N232" s="44">
        <v>0</v>
      </c>
      <c r="O232" s="44">
        <v>-18.379306666666665</v>
      </c>
      <c r="P232" s="44">
        <v>0</v>
      </c>
      <c r="Q232" s="44">
        <v>0</v>
      </c>
      <c r="R232" s="44">
        <v>0</v>
      </c>
      <c r="S232" s="44">
        <v>0</v>
      </c>
      <c r="T232" s="44">
        <v>0</v>
      </c>
      <c r="U232" s="44">
        <v>0</v>
      </c>
      <c r="V232" s="44">
        <v>0</v>
      </c>
      <c r="W232" s="44">
        <v>0</v>
      </c>
      <c r="X232" s="44">
        <v>0</v>
      </c>
      <c r="Y232" s="44">
        <v>0</v>
      </c>
      <c r="Z232" s="44">
        <v>0</v>
      </c>
      <c r="AA232" s="44">
        <v>0</v>
      </c>
      <c r="AB232" s="44">
        <v>0</v>
      </c>
      <c r="AC232" s="44">
        <v>0</v>
      </c>
      <c r="AD232" s="44">
        <v>0</v>
      </c>
      <c r="AE232" s="44">
        <v>0</v>
      </c>
      <c r="AF232" s="44">
        <v>0</v>
      </c>
      <c r="AG232" s="44">
        <v>0</v>
      </c>
      <c r="AH232" s="44">
        <v>0</v>
      </c>
      <c r="AI232" s="44">
        <v>0</v>
      </c>
      <c r="AJ232" s="44">
        <v>0</v>
      </c>
      <c r="AK232" s="44">
        <v>0</v>
      </c>
      <c r="AL232" s="44">
        <v>0</v>
      </c>
      <c r="AM232" s="44">
        <v>0</v>
      </c>
      <c r="AN232" s="44">
        <v>0</v>
      </c>
      <c r="AO232" s="44">
        <v>0</v>
      </c>
      <c r="AP232" s="44">
        <v>0</v>
      </c>
      <c r="AQ232" s="44">
        <v>0</v>
      </c>
      <c r="AR232" s="44">
        <v>0</v>
      </c>
      <c r="AS232" s="279">
        <v>9999</v>
      </c>
      <c r="AT232" s="44">
        <v>0</v>
      </c>
      <c r="AU232" s="44">
        <v>0</v>
      </c>
      <c r="AV232" s="44">
        <v>0</v>
      </c>
      <c r="AW232" s="44">
        <v>0</v>
      </c>
      <c r="AX232" s="44">
        <v>0</v>
      </c>
      <c r="AY232" s="44">
        <v>0</v>
      </c>
      <c r="AZ232" s="279">
        <v>9999</v>
      </c>
      <c r="BA232" s="44">
        <v>0</v>
      </c>
      <c r="BB232" s="44">
        <v>0</v>
      </c>
      <c r="BC232" s="44">
        <v>0</v>
      </c>
      <c r="BD232" s="44">
        <v>0</v>
      </c>
      <c r="BE232" s="44">
        <v>0</v>
      </c>
      <c r="BF232" s="44">
        <v>0</v>
      </c>
      <c r="BG232" s="44">
        <v>9999</v>
      </c>
      <c r="BH232" s="279">
        <v>9999</v>
      </c>
      <c r="BI232" s="44">
        <v>9999</v>
      </c>
      <c r="BJ232" s="44">
        <v>9999</v>
      </c>
      <c r="BK232" s="44">
        <v>9999</v>
      </c>
      <c r="BL232" s="44">
        <v>9999</v>
      </c>
      <c r="BM232" s="44">
        <v>9999</v>
      </c>
      <c r="BN232" s="44">
        <v>0</v>
      </c>
      <c r="BO232" s="44">
        <v>-119.0020088766462</v>
      </c>
      <c r="BP232" s="44">
        <v>0</v>
      </c>
      <c r="BQ232" s="44">
        <v>0</v>
      </c>
      <c r="BR232" s="44">
        <v>0</v>
      </c>
      <c r="BS232" s="44">
        <v>0</v>
      </c>
      <c r="BT232" s="44">
        <v>0</v>
      </c>
      <c r="BU232" s="44">
        <v>0</v>
      </c>
      <c r="BV232" s="44">
        <v>0</v>
      </c>
      <c r="BW232" s="44">
        <v>0</v>
      </c>
      <c r="BX232" s="44">
        <v>0</v>
      </c>
      <c r="BY232" s="44">
        <v>0</v>
      </c>
      <c r="BZ232" s="44">
        <v>0</v>
      </c>
      <c r="CA232" s="44">
        <v>0</v>
      </c>
      <c r="CB232" s="44">
        <v>-119.0020088766462</v>
      </c>
      <c r="CC232" s="44">
        <v>0</v>
      </c>
      <c r="CD232" s="260">
        <v>0</v>
      </c>
      <c r="CE232" s="44">
        <v>9999</v>
      </c>
      <c r="CF232" s="44">
        <v>0</v>
      </c>
      <c r="CG232" s="44">
        <v>-2.1503788799999999</v>
      </c>
      <c r="CH232" s="44">
        <v>-2.1503788799999999</v>
      </c>
      <c r="CI232" s="44">
        <v>0</v>
      </c>
      <c r="CJ232" s="44">
        <v>-0.10751894399999999</v>
      </c>
      <c r="CK232" s="44">
        <v>-0.10751894399999999</v>
      </c>
      <c r="CL232" s="44"/>
      <c r="CM232" s="44">
        <v>-18.379306666666665</v>
      </c>
      <c r="CN232" s="44"/>
      <c r="CO232" s="44">
        <v>0</v>
      </c>
      <c r="CP232" s="44">
        <v>0</v>
      </c>
      <c r="CQ232" s="44">
        <v>-119.0020088766462</v>
      </c>
      <c r="CR232" s="44">
        <v>0</v>
      </c>
      <c r="CS232" s="44">
        <v>0</v>
      </c>
      <c r="CT232" s="44">
        <v>-119.0020088766462</v>
      </c>
      <c r="CU232" s="44">
        <v>0</v>
      </c>
      <c r="CV232" s="44">
        <v>9999</v>
      </c>
      <c r="CW232" s="260">
        <v>0</v>
      </c>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row>
    <row r="233" spans="1:131">
      <c r="A233" s="23" t="s">
        <v>849</v>
      </c>
      <c r="B233" s="23"/>
      <c r="C233" s="44">
        <v>0</v>
      </c>
      <c r="D233" s="44">
        <v>0</v>
      </c>
      <c r="E233" s="44">
        <v>-8.1887999999999987</v>
      </c>
      <c r="F233" s="44">
        <v>0</v>
      </c>
      <c r="G233" s="44">
        <v>0</v>
      </c>
      <c r="H233" s="44">
        <v>0</v>
      </c>
      <c r="I233" s="44"/>
      <c r="J233" s="44"/>
      <c r="K233" s="44"/>
      <c r="L233" s="44">
        <v>0</v>
      </c>
      <c r="M233" s="44">
        <v>0</v>
      </c>
      <c r="N233" s="44">
        <v>0</v>
      </c>
      <c r="O233" s="44">
        <v>-8.270687999999998</v>
      </c>
      <c r="P233" s="44">
        <v>0</v>
      </c>
      <c r="Q233" s="44">
        <v>0</v>
      </c>
      <c r="R233" s="44">
        <v>0</v>
      </c>
      <c r="S233" s="44">
        <v>0</v>
      </c>
      <c r="T233" s="44">
        <v>0</v>
      </c>
      <c r="U233" s="44">
        <v>0</v>
      </c>
      <c r="V233" s="44">
        <v>0</v>
      </c>
      <c r="W233" s="44">
        <v>0</v>
      </c>
      <c r="X233" s="44">
        <v>0</v>
      </c>
      <c r="Y233" s="44">
        <v>0</v>
      </c>
      <c r="Z233" s="44">
        <v>0</v>
      </c>
      <c r="AA233" s="44">
        <v>0</v>
      </c>
      <c r="AB233" s="44">
        <v>0</v>
      </c>
      <c r="AC233" s="44">
        <v>0</v>
      </c>
      <c r="AD233" s="44">
        <v>0</v>
      </c>
      <c r="AE233" s="44">
        <v>0</v>
      </c>
      <c r="AF233" s="44">
        <v>0</v>
      </c>
      <c r="AG233" s="44">
        <v>0</v>
      </c>
      <c r="AH233" s="44">
        <v>0</v>
      </c>
      <c r="AI233" s="44">
        <v>0</v>
      </c>
      <c r="AJ233" s="44">
        <v>0</v>
      </c>
      <c r="AK233" s="44">
        <v>0</v>
      </c>
      <c r="AL233" s="44">
        <v>0</v>
      </c>
      <c r="AM233" s="44">
        <v>0</v>
      </c>
      <c r="AN233" s="44">
        <v>0</v>
      </c>
      <c r="AO233" s="44">
        <v>0</v>
      </c>
      <c r="AP233" s="44">
        <v>0</v>
      </c>
      <c r="AQ233" s="44">
        <v>0</v>
      </c>
      <c r="AR233" s="44">
        <v>0</v>
      </c>
      <c r="AS233" s="279">
        <v>9999</v>
      </c>
      <c r="AT233" s="44">
        <v>0</v>
      </c>
      <c r="AU233" s="44">
        <v>0</v>
      </c>
      <c r="AV233" s="44">
        <v>0</v>
      </c>
      <c r="AW233" s="44">
        <v>0</v>
      </c>
      <c r="AX233" s="44">
        <v>0</v>
      </c>
      <c r="AY233" s="44">
        <v>0</v>
      </c>
      <c r="AZ233" s="279">
        <v>9999</v>
      </c>
      <c r="BA233" s="44">
        <v>0</v>
      </c>
      <c r="BB233" s="44">
        <v>0</v>
      </c>
      <c r="BC233" s="44">
        <v>0</v>
      </c>
      <c r="BD233" s="44">
        <v>0</v>
      </c>
      <c r="BE233" s="44">
        <v>0</v>
      </c>
      <c r="BF233" s="44">
        <v>0</v>
      </c>
      <c r="BG233" s="44">
        <v>9999</v>
      </c>
      <c r="BH233" s="279">
        <v>9999</v>
      </c>
      <c r="BI233" s="44">
        <v>9999</v>
      </c>
      <c r="BJ233" s="44">
        <v>9999</v>
      </c>
      <c r="BK233" s="44">
        <v>9999</v>
      </c>
      <c r="BL233" s="44">
        <v>9999</v>
      </c>
      <c r="BM233" s="44">
        <v>9999</v>
      </c>
      <c r="BN233" s="44">
        <v>0</v>
      </c>
      <c r="BO233" s="44">
        <v>-53.550903994490753</v>
      </c>
      <c r="BP233" s="44">
        <v>0</v>
      </c>
      <c r="BQ233" s="44">
        <v>0</v>
      </c>
      <c r="BR233" s="44">
        <v>0</v>
      </c>
      <c r="BS233" s="44">
        <v>0</v>
      </c>
      <c r="BT233" s="44">
        <v>0</v>
      </c>
      <c r="BU233" s="44">
        <v>0</v>
      </c>
      <c r="BV233" s="44">
        <v>0</v>
      </c>
      <c r="BW233" s="44">
        <v>0</v>
      </c>
      <c r="BX233" s="44">
        <v>0</v>
      </c>
      <c r="BY233" s="44">
        <v>0</v>
      </c>
      <c r="BZ233" s="44">
        <v>0</v>
      </c>
      <c r="CA233" s="44">
        <v>0</v>
      </c>
      <c r="CB233" s="44">
        <v>-53.550903994490753</v>
      </c>
      <c r="CC233" s="44">
        <v>0</v>
      </c>
      <c r="CD233" s="260">
        <v>0</v>
      </c>
      <c r="CE233" s="44">
        <v>9999</v>
      </c>
      <c r="CF233" s="44">
        <v>0</v>
      </c>
      <c r="CG233" s="44">
        <v>-0.96767049599999932</v>
      </c>
      <c r="CH233" s="44">
        <v>-0.96767049599999932</v>
      </c>
      <c r="CI233" s="44">
        <v>0</v>
      </c>
      <c r="CJ233" s="44">
        <v>-4.8383524800000001E-2</v>
      </c>
      <c r="CK233" s="44">
        <v>-4.8383524800000001E-2</v>
      </c>
      <c r="CL233" s="44"/>
      <c r="CM233" s="44">
        <v>-8.270687999999998</v>
      </c>
      <c r="CN233" s="44"/>
      <c r="CO233" s="44">
        <v>0</v>
      </c>
      <c r="CP233" s="44">
        <v>0</v>
      </c>
      <c r="CQ233" s="44">
        <v>-53.550903994490753</v>
      </c>
      <c r="CR233" s="44">
        <v>0</v>
      </c>
      <c r="CS233" s="44">
        <v>0</v>
      </c>
      <c r="CT233" s="44">
        <v>-53.550903994490753</v>
      </c>
      <c r="CU233" s="44">
        <v>0</v>
      </c>
      <c r="CV233" s="44">
        <v>9999</v>
      </c>
      <c r="CW233" s="260">
        <v>0</v>
      </c>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row>
    <row r="234" spans="1:131">
      <c r="A234" s="23" t="s">
        <v>850</v>
      </c>
      <c r="B234" s="23"/>
      <c r="C234" s="44">
        <v>0</v>
      </c>
      <c r="D234" s="44">
        <v>0</v>
      </c>
      <c r="E234" s="44">
        <v>-8.1887999999999987</v>
      </c>
      <c r="F234" s="44">
        <v>0</v>
      </c>
      <c r="G234" s="44">
        <v>0</v>
      </c>
      <c r="H234" s="44">
        <v>0</v>
      </c>
      <c r="I234" s="44"/>
      <c r="J234" s="44"/>
      <c r="K234" s="44"/>
      <c r="L234" s="44">
        <v>0</v>
      </c>
      <c r="M234" s="44">
        <v>0</v>
      </c>
      <c r="N234" s="44">
        <v>0</v>
      </c>
      <c r="O234" s="44">
        <v>-8.270688046216069</v>
      </c>
      <c r="P234" s="44">
        <v>0</v>
      </c>
      <c r="Q234" s="44">
        <v>0</v>
      </c>
      <c r="R234" s="44">
        <v>0</v>
      </c>
      <c r="S234" s="44">
        <v>0</v>
      </c>
      <c r="T234" s="44">
        <v>0</v>
      </c>
      <c r="U234" s="44">
        <v>0</v>
      </c>
      <c r="V234" s="44">
        <v>0</v>
      </c>
      <c r="W234" s="44">
        <v>0</v>
      </c>
      <c r="X234" s="44">
        <v>0</v>
      </c>
      <c r="Y234" s="44">
        <v>0</v>
      </c>
      <c r="Z234" s="44">
        <v>0</v>
      </c>
      <c r="AA234" s="44">
        <v>0</v>
      </c>
      <c r="AB234" s="44">
        <v>0</v>
      </c>
      <c r="AC234" s="44">
        <v>0</v>
      </c>
      <c r="AD234" s="44">
        <v>0</v>
      </c>
      <c r="AE234" s="44">
        <v>0</v>
      </c>
      <c r="AF234" s="44">
        <v>0</v>
      </c>
      <c r="AG234" s="44">
        <v>0</v>
      </c>
      <c r="AH234" s="44">
        <v>0</v>
      </c>
      <c r="AI234" s="44">
        <v>0</v>
      </c>
      <c r="AJ234" s="44">
        <v>0</v>
      </c>
      <c r="AK234" s="44">
        <v>0</v>
      </c>
      <c r="AL234" s="44">
        <v>0</v>
      </c>
      <c r="AM234" s="44">
        <v>0</v>
      </c>
      <c r="AN234" s="44">
        <v>0</v>
      </c>
      <c r="AO234" s="44">
        <v>0</v>
      </c>
      <c r="AP234" s="44">
        <v>0</v>
      </c>
      <c r="AQ234" s="44">
        <v>0</v>
      </c>
      <c r="AR234" s="44">
        <v>0</v>
      </c>
      <c r="AS234" s="279">
        <v>9999</v>
      </c>
      <c r="AT234" s="44">
        <v>0</v>
      </c>
      <c r="AU234" s="44">
        <v>0</v>
      </c>
      <c r="AV234" s="44">
        <v>0</v>
      </c>
      <c r="AW234" s="44">
        <v>0</v>
      </c>
      <c r="AX234" s="44">
        <v>0</v>
      </c>
      <c r="AY234" s="44">
        <v>0</v>
      </c>
      <c r="AZ234" s="279">
        <v>9999</v>
      </c>
      <c r="BA234" s="44">
        <v>0</v>
      </c>
      <c r="BB234" s="44">
        <v>0</v>
      </c>
      <c r="BC234" s="44">
        <v>0</v>
      </c>
      <c r="BD234" s="44">
        <v>0</v>
      </c>
      <c r="BE234" s="44">
        <v>0</v>
      </c>
      <c r="BF234" s="44">
        <v>0</v>
      </c>
      <c r="BG234" s="44">
        <v>9999</v>
      </c>
      <c r="BH234" s="279">
        <v>9999</v>
      </c>
      <c r="BI234" s="44">
        <v>9999</v>
      </c>
      <c r="BJ234" s="44">
        <v>9999</v>
      </c>
      <c r="BK234" s="44">
        <v>9999</v>
      </c>
      <c r="BL234" s="44">
        <v>9999</v>
      </c>
      <c r="BM234" s="44">
        <v>9999</v>
      </c>
      <c r="BN234" s="44">
        <v>0</v>
      </c>
      <c r="BO234" s="44">
        <v>-55.686594528194938</v>
      </c>
      <c r="BP234" s="44">
        <v>0</v>
      </c>
      <c r="BQ234" s="44">
        <v>0</v>
      </c>
      <c r="BR234" s="44">
        <v>0</v>
      </c>
      <c r="BS234" s="44">
        <v>0</v>
      </c>
      <c r="BT234" s="44">
        <v>0</v>
      </c>
      <c r="BU234" s="44">
        <v>0</v>
      </c>
      <c r="BV234" s="44">
        <v>0</v>
      </c>
      <c r="BW234" s="44">
        <v>0</v>
      </c>
      <c r="BX234" s="44">
        <v>0</v>
      </c>
      <c r="BY234" s="44">
        <v>0</v>
      </c>
      <c r="BZ234" s="44">
        <v>0</v>
      </c>
      <c r="CA234" s="44">
        <v>0</v>
      </c>
      <c r="CB234" s="44">
        <v>-55.686594528194938</v>
      </c>
      <c r="CC234" s="44">
        <v>0</v>
      </c>
      <c r="CD234" s="260">
        <v>0</v>
      </c>
      <c r="CE234" s="44">
        <v>9999</v>
      </c>
      <c r="CF234" s="44">
        <v>0</v>
      </c>
      <c r="CG234" s="44">
        <v>-0.96767050140727873</v>
      </c>
      <c r="CH234" s="44">
        <v>-0.96767050140727873</v>
      </c>
      <c r="CI234" s="44">
        <v>0</v>
      </c>
      <c r="CJ234" s="44">
        <v>-4.8383525070364003E-2</v>
      </c>
      <c r="CK234" s="44">
        <v>-4.8383525070364003E-2</v>
      </c>
      <c r="CL234" s="44"/>
      <c r="CM234" s="44">
        <v>-8.270688046216069</v>
      </c>
      <c r="CN234" s="44"/>
      <c r="CO234" s="44">
        <v>0</v>
      </c>
      <c r="CP234" s="44">
        <v>0</v>
      </c>
      <c r="CQ234" s="44">
        <v>-55.686594528194938</v>
      </c>
      <c r="CR234" s="44">
        <v>0</v>
      </c>
      <c r="CS234" s="44">
        <v>0</v>
      </c>
      <c r="CT234" s="44">
        <v>-55.686594528194938</v>
      </c>
      <c r="CU234" s="44">
        <v>0</v>
      </c>
      <c r="CV234" s="44">
        <v>9999</v>
      </c>
      <c r="CW234" s="260">
        <v>0</v>
      </c>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row>
    <row r="235" spans="1:131">
      <c r="A235" s="23" t="s">
        <v>851</v>
      </c>
      <c r="B235" s="23"/>
      <c r="C235" s="44">
        <v>0</v>
      </c>
      <c r="D235" s="44">
        <v>0</v>
      </c>
      <c r="E235" s="44">
        <v>-15.0128</v>
      </c>
      <c r="F235" s="44">
        <v>0</v>
      </c>
      <c r="G235" s="44">
        <v>0</v>
      </c>
      <c r="H235" s="44">
        <v>0</v>
      </c>
      <c r="I235" s="44"/>
      <c r="J235" s="44"/>
      <c r="K235" s="44"/>
      <c r="L235" s="44">
        <v>0</v>
      </c>
      <c r="M235" s="44">
        <v>0</v>
      </c>
      <c r="N235" s="44">
        <v>0</v>
      </c>
      <c r="O235" s="44">
        <v>-15.162928127094194</v>
      </c>
      <c r="P235" s="44">
        <v>0</v>
      </c>
      <c r="Q235" s="44">
        <v>0</v>
      </c>
      <c r="R235" s="44">
        <v>0</v>
      </c>
      <c r="S235" s="44">
        <v>0</v>
      </c>
      <c r="T235" s="44">
        <v>0</v>
      </c>
      <c r="U235" s="44">
        <v>0</v>
      </c>
      <c r="V235" s="44">
        <v>0</v>
      </c>
      <c r="W235" s="44">
        <v>0</v>
      </c>
      <c r="X235" s="44">
        <v>0</v>
      </c>
      <c r="Y235" s="44">
        <v>0</v>
      </c>
      <c r="Z235" s="44">
        <v>0</v>
      </c>
      <c r="AA235" s="44">
        <v>0</v>
      </c>
      <c r="AB235" s="44">
        <v>0</v>
      </c>
      <c r="AC235" s="44">
        <v>0</v>
      </c>
      <c r="AD235" s="44">
        <v>0</v>
      </c>
      <c r="AE235" s="44">
        <v>0</v>
      </c>
      <c r="AF235" s="44">
        <v>0</v>
      </c>
      <c r="AG235" s="44">
        <v>0</v>
      </c>
      <c r="AH235" s="44">
        <v>0</v>
      </c>
      <c r="AI235" s="44">
        <v>0</v>
      </c>
      <c r="AJ235" s="44">
        <v>0</v>
      </c>
      <c r="AK235" s="44">
        <v>0</v>
      </c>
      <c r="AL235" s="44">
        <v>0</v>
      </c>
      <c r="AM235" s="44">
        <v>0</v>
      </c>
      <c r="AN235" s="44">
        <v>0</v>
      </c>
      <c r="AO235" s="44">
        <v>0</v>
      </c>
      <c r="AP235" s="44">
        <v>0</v>
      </c>
      <c r="AQ235" s="44">
        <v>0</v>
      </c>
      <c r="AR235" s="44">
        <v>0</v>
      </c>
      <c r="AS235" s="279">
        <v>9999</v>
      </c>
      <c r="AT235" s="44">
        <v>0</v>
      </c>
      <c r="AU235" s="44">
        <v>0</v>
      </c>
      <c r="AV235" s="44">
        <v>0</v>
      </c>
      <c r="AW235" s="44">
        <v>0</v>
      </c>
      <c r="AX235" s="44">
        <v>0</v>
      </c>
      <c r="AY235" s="44">
        <v>0</v>
      </c>
      <c r="AZ235" s="279">
        <v>9999</v>
      </c>
      <c r="BA235" s="44">
        <v>0</v>
      </c>
      <c r="BB235" s="44">
        <v>0</v>
      </c>
      <c r="BC235" s="44">
        <v>0</v>
      </c>
      <c r="BD235" s="44">
        <v>0</v>
      </c>
      <c r="BE235" s="44">
        <v>0</v>
      </c>
      <c r="BF235" s="44">
        <v>0</v>
      </c>
      <c r="BG235" s="44">
        <v>9999</v>
      </c>
      <c r="BH235" s="279">
        <v>9999</v>
      </c>
      <c r="BI235" s="44">
        <v>9999</v>
      </c>
      <c r="BJ235" s="44">
        <v>9999</v>
      </c>
      <c r="BK235" s="44">
        <v>9999</v>
      </c>
      <c r="BL235" s="44">
        <v>9999</v>
      </c>
      <c r="BM235" s="44">
        <v>9999</v>
      </c>
      <c r="BN235" s="44">
        <v>0</v>
      </c>
      <c r="BO235" s="44">
        <v>-103.0812072725461</v>
      </c>
      <c r="BP235" s="44">
        <v>0</v>
      </c>
      <c r="BQ235" s="44">
        <v>0</v>
      </c>
      <c r="BR235" s="44">
        <v>0</v>
      </c>
      <c r="BS235" s="44">
        <v>0</v>
      </c>
      <c r="BT235" s="44">
        <v>0</v>
      </c>
      <c r="BU235" s="44">
        <v>0</v>
      </c>
      <c r="BV235" s="44">
        <v>0</v>
      </c>
      <c r="BW235" s="44">
        <v>0</v>
      </c>
      <c r="BX235" s="44">
        <v>0</v>
      </c>
      <c r="BY235" s="44">
        <v>0</v>
      </c>
      <c r="BZ235" s="44">
        <v>0</v>
      </c>
      <c r="CA235" s="44">
        <v>0</v>
      </c>
      <c r="CB235" s="44">
        <v>-103.0812072725461</v>
      </c>
      <c r="CC235" s="44">
        <v>0</v>
      </c>
      <c r="CD235" s="260">
        <v>0</v>
      </c>
      <c r="CE235" s="44">
        <v>9999</v>
      </c>
      <c r="CF235" s="44">
        <v>0</v>
      </c>
      <c r="CG235" s="44">
        <v>-1.7740625908700156</v>
      </c>
      <c r="CH235" s="44">
        <v>-1.7740625908700156</v>
      </c>
      <c r="CI235" s="44">
        <v>0</v>
      </c>
      <c r="CJ235" s="44">
        <v>-8.8703129543501041E-2</v>
      </c>
      <c r="CK235" s="44">
        <v>-8.8703129543501041E-2</v>
      </c>
      <c r="CL235" s="44"/>
      <c r="CM235" s="44">
        <v>-15.162928127094194</v>
      </c>
      <c r="CN235" s="44"/>
      <c r="CO235" s="44">
        <v>0</v>
      </c>
      <c r="CP235" s="44">
        <v>0</v>
      </c>
      <c r="CQ235" s="44">
        <v>-103.0812072725461</v>
      </c>
      <c r="CR235" s="44">
        <v>0</v>
      </c>
      <c r="CS235" s="44">
        <v>0</v>
      </c>
      <c r="CT235" s="44">
        <v>-103.0812072725461</v>
      </c>
      <c r="CU235" s="44">
        <v>0</v>
      </c>
      <c r="CV235" s="44">
        <v>9999</v>
      </c>
      <c r="CW235" s="260">
        <v>0</v>
      </c>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row>
    <row r="236" spans="1:131">
      <c r="A236" s="23" t="s">
        <v>852</v>
      </c>
      <c r="B236" s="23"/>
      <c r="C236" s="44">
        <v>0</v>
      </c>
      <c r="D236" s="44">
        <v>0</v>
      </c>
      <c r="E236" s="44">
        <v>-19.562133333333332</v>
      </c>
      <c r="F236" s="44">
        <v>0</v>
      </c>
      <c r="G236" s="44">
        <v>0</v>
      </c>
      <c r="H236" s="44">
        <v>0</v>
      </c>
      <c r="I236" s="44"/>
      <c r="J236" s="44"/>
      <c r="K236" s="44"/>
      <c r="L236" s="44">
        <v>0</v>
      </c>
      <c r="M236" s="44">
        <v>0</v>
      </c>
      <c r="N236" s="44">
        <v>0</v>
      </c>
      <c r="O236" s="44">
        <v>-19.757754832274252</v>
      </c>
      <c r="P236" s="44">
        <v>0</v>
      </c>
      <c r="Q236" s="44">
        <v>0</v>
      </c>
      <c r="R236" s="44">
        <v>0</v>
      </c>
      <c r="S236" s="44">
        <v>0</v>
      </c>
      <c r="T236" s="44">
        <v>0</v>
      </c>
      <c r="U236" s="44">
        <v>0</v>
      </c>
      <c r="V236" s="44">
        <v>0</v>
      </c>
      <c r="W236" s="44">
        <v>0</v>
      </c>
      <c r="X236" s="44">
        <v>0</v>
      </c>
      <c r="Y236" s="44">
        <v>0</v>
      </c>
      <c r="Z236" s="44">
        <v>0</v>
      </c>
      <c r="AA236" s="44">
        <v>0</v>
      </c>
      <c r="AB236" s="44">
        <v>0</v>
      </c>
      <c r="AC236" s="44">
        <v>0</v>
      </c>
      <c r="AD236" s="44">
        <v>0</v>
      </c>
      <c r="AE236" s="44">
        <v>0</v>
      </c>
      <c r="AF236" s="44">
        <v>0</v>
      </c>
      <c r="AG236" s="44">
        <v>0</v>
      </c>
      <c r="AH236" s="44">
        <v>0</v>
      </c>
      <c r="AI236" s="44">
        <v>0</v>
      </c>
      <c r="AJ236" s="44">
        <v>0</v>
      </c>
      <c r="AK236" s="44">
        <v>0</v>
      </c>
      <c r="AL236" s="44">
        <v>0</v>
      </c>
      <c r="AM236" s="44">
        <v>0</v>
      </c>
      <c r="AN236" s="44">
        <v>0</v>
      </c>
      <c r="AO236" s="44">
        <v>0</v>
      </c>
      <c r="AP236" s="44">
        <v>0</v>
      </c>
      <c r="AQ236" s="44">
        <v>0</v>
      </c>
      <c r="AR236" s="44">
        <v>0</v>
      </c>
      <c r="AS236" s="279">
        <v>9999</v>
      </c>
      <c r="AT236" s="44">
        <v>0</v>
      </c>
      <c r="AU236" s="44">
        <v>0</v>
      </c>
      <c r="AV236" s="44">
        <v>0</v>
      </c>
      <c r="AW236" s="44">
        <v>0</v>
      </c>
      <c r="AX236" s="44">
        <v>0</v>
      </c>
      <c r="AY236" s="44">
        <v>0</v>
      </c>
      <c r="AZ236" s="279">
        <v>9999</v>
      </c>
      <c r="BA236" s="44">
        <v>0</v>
      </c>
      <c r="BB236" s="44">
        <v>0</v>
      </c>
      <c r="BC236" s="44">
        <v>0</v>
      </c>
      <c r="BD236" s="44">
        <v>0</v>
      </c>
      <c r="BE236" s="44">
        <v>0</v>
      </c>
      <c r="BF236" s="44">
        <v>0</v>
      </c>
      <c r="BG236" s="44">
        <v>9999</v>
      </c>
      <c r="BH236" s="279">
        <v>9999</v>
      </c>
      <c r="BI236" s="44">
        <v>9999</v>
      </c>
      <c r="BJ236" s="44">
        <v>9999</v>
      </c>
      <c r="BK236" s="44">
        <v>9999</v>
      </c>
      <c r="BL236" s="44">
        <v>9999</v>
      </c>
      <c r="BM236" s="44">
        <v>9999</v>
      </c>
      <c r="BN236" s="44">
        <v>0</v>
      </c>
      <c r="BO236" s="44">
        <v>-134.31793674907539</v>
      </c>
      <c r="BP236" s="44">
        <v>0</v>
      </c>
      <c r="BQ236" s="44">
        <v>0</v>
      </c>
      <c r="BR236" s="44">
        <v>0</v>
      </c>
      <c r="BS236" s="44">
        <v>0</v>
      </c>
      <c r="BT236" s="44">
        <v>0</v>
      </c>
      <c r="BU236" s="44">
        <v>0</v>
      </c>
      <c r="BV236" s="44">
        <v>0</v>
      </c>
      <c r="BW236" s="44">
        <v>0</v>
      </c>
      <c r="BX236" s="44">
        <v>0</v>
      </c>
      <c r="BY236" s="44">
        <v>0</v>
      </c>
      <c r="BZ236" s="44">
        <v>0</v>
      </c>
      <c r="CA236" s="44">
        <v>0</v>
      </c>
      <c r="CB236" s="44">
        <v>-134.31793674907539</v>
      </c>
      <c r="CC236" s="44">
        <v>0</v>
      </c>
      <c r="CD236" s="260">
        <v>0</v>
      </c>
      <c r="CE236" s="44">
        <v>9999</v>
      </c>
      <c r="CF236" s="44">
        <v>0</v>
      </c>
      <c r="CG236" s="44">
        <v>-2.3116573153760887</v>
      </c>
      <c r="CH236" s="44">
        <v>-2.3116573153760887</v>
      </c>
      <c r="CI236" s="44">
        <v>0</v>
      </c>
      <c r="CJ236" s="44">
        <v>-0.11558286576880437</v>
      </c>
      <c r="CK236" s="44">
        <v>-0.11558286576880437</v>
      </c>
      <c r="CL236" s="44"/>
      <c r="CM236" s="44">
        <v>-19.757754832274252</v>
      </c>
      <c r="CN236" s="44"/>
      <c r="CO236" s="44">
        <v>0</v>
      </c>
      <c r="CP236" s="44">
        <v>0</v>
      </c>
      <c r="CQ236" s="44">
        <v>-134.31793674907539</v>
      </c>
      <c r="CR236" s="44">
        <v>0</v>
      </c>
      <c r="CS236" s="44">
        <v>0</v>
      </c>
      <c r="CT236" s="44">
        <v>-134.31793674907539</v>
      </c>
      <c r="CU236" s="44">
        <v>0</v>
      </c>
      <c r="CV236" s="44">
        <v>9999</v>
      </c>
      <c r="CW236" s="260">
        <v>0</v>
      </c>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row>
    <row r="237" spans="1:131">
      <c r="A237" s="23" t="s">
        <v>853</v>
      </c>
      <c r="B237" s="23"/>
      <c r="C237" s="44">
        <v>0</v>
      </c>
      <c r="D237" s="44">
        <v>0</v>
      </c>
      <c r="E237" s="44">
        <v>-17.7424</v>
      </c>
      <c r="F237" s="44">
        <v>0</v>
      </c>
      <c r="G237" s="44">
        <v>0</v>
      </c>
      <c r="H237" s="44">
        <v>0</v>
      </c>
      <c r="I237" s="44"/>
      <c r="J237" s="44"/>
      <c r="K237" s="44"/>
      <c r="L237" s="44">
        <v>0</v>
      </c>
      <c r="M237" s="44">
        <v>0</v>
      </c>
      <c r="N237" s="44">
        <v>0</v>
      </c>
      <c r="O237" s="44">
        <v>-17.919824150202228</v>
      </c>
      <c r="P237" s="44">
        <v>0</v>
      </c>
      <c r="Q237" s="44">
        <v>0</v>
      </c>
      <c r="R237" s="44">
        <v>0</v>
      </c>
      <c r="S237" s="44">
        <v>0</v>
      </c>
      <c r="T237" s="44">
        <v>0</v>
      </c>
      <c r="U237" s="44">
        <v>0</v>
      </c>
      <c r="V237" s="44">
        <v>0</v>
      </c>
      <c r="W237" s="44">
        <v>0</v>
      </c>
      <c r="X237" s="44">
        <v>0</v>
      </c>
      <c r="Y237" s="44">
        <v>0</v>
      </c>
      <c r="Z237" s="44">
        <v>0</v>
      </c>
      <c r="AA237" s="44">
        <v>0</v>
      </c>
      <c r="AB237" s="44">
        <v>0</v>
      </c>
      <c r="AC237" s="44">
        <v>0</v>
      </c>
      <c r="AD237" s="44">
        <v>0</v>
      </c>
      <c r="AE237" s="44">
        <v>0</v>
      </c>
      <c r="AF237" s="44">
        <v>0</v>
      </c>
      <c r="AG237" s="44">
        <v>0</v>
      </c>
      <c r="AH237" s="44">
        <v>0</v>
      </c>
      <c r="AI237" s="44">
        <v>0</v>
      </c>
      <c r="AJ237" s="44">
        <v>0</v>
      </c>
      <c r="AK237" s="44">
        <v>0</v>
      </c>
      <c r="AL237" s="44">
        <v>0</v>
      </c>
      <c r="AM237" s="44">
        <v>0</v>
      </c>
      <c r="AN237" s="44">
        <v>0</v>
      </c>
      <c r="AO237" s="44">
        <v>0</v>
      </c>
      <c r="AP237" s="44">
        <v>0</v>
      </c>
      <c r="AQ237" s="44">
        <v>0</v>
      </c>
      <c r="AR237" s="44">
        <v>0</v>
      </c>
      <c r="AS237" s="279">
        <v>9999</v>
      </c>
      <c r="AT237" s="44">
        <v>0</v>
      </c>
      <c r="AU237" s="44">
        <v>0</v>
      </c>
      <c r="AV237" s="44">
        <v>0</v>
      </c>
      <c r="AW237" s="44">
        <v>0</v>
      </c>
      <c r="AX237" s="44">
        <v>0</v>
      </c>
      <c r="AY237" s="44">
        <v>0</v>
      </c>
      <c r="AZ237" s="279">
        <v>9999</v>
      </c>
      <c r="BA237" s="44">
        <v>0</v>
      </c>
      <c r="BB237" s="44">
        <v>0</v>
      </c>
      <c r="BC237" s="44">
        <v>0</v>
      </c>
      <c r="BD237" s="44">
        <v>0</v>
      </c>
      <c r="BE237" s="44">
        <v>0</v>
      </c>
      <c r="BF237" s="44">
        <v>0</v>
      </c>
      <c r="BG237" s="44">
        <v>9999</v>
      </c>
      <c r="BH237" s="279">
        <v>9999</v>
      </c>
      <c r="BI237" s="44">
        <v>9999</v>
      </c>
      <c r="BJ237" s="44">
        <v>9999</v>
      </c>
      <c r="BK237" s="44">
        <v>9999</v>
      </c>
      <c r="BL237" s="44">
        <v>9999</v>
      </c>
      <c r="BM237" s="44">
        <v>9999</v>
      </c>
      <c r="BN237" s="44">
        <v>0</v>
      </c>
      <c r="BO237" s="44">
        <v>-121.82324495846363</v>
      </c>
      <c r="BP237" s="44">
        <v>0</v>
      </c>
      <c r="BQ237" s="44">
        <v>0</v>
      </c>
      <c r="BR237" s="44">
        <v>0</v>
      </c>
      <c r="BS237" s="44">
        <v>0</v>
      </c>
      <c r="BT237" s="44">
        <v>0</v>
      </c>
      <c r="BU237" s="44">
        <v>0</v>
      </c>
      <c r="BV237" s="44">
        <v>0</v>
      </c>
      <c r="BW237" s="44">
        <v>0</v>
      </c>
      <c r="BX237" s="44">
        <v>0</v>
      </c>
      <c r="BY237" s="44">
        <v>0</v>
      </c>
      <c r="BZ237" s="44">
        <v>0</v>
      </c>
      <c r="CA237" s="44">
        <v>0</v>
      </c>
      <c r="CB237" s="44">
        <v>-121.82324495846363</v>
      </c>
      <c r="CC237" s="44">
        <v>0</v>
      </c>
      <c r="CD237" s="260">
        <v>0</v>
      </c>
      <c r="CE237" s="44">
        <v>9999</v>
      </c>
      <c r="CF237" s="44">
        <v>0</v>
      </c>
      <c r="CG237" s="44">
        <v>-2.0966194255736608</v>
      </c>
      <c r="CH237" s="44">
        <v>-2.0966194255736608</v>
      </c>
      <c r="CI237" s="44">
        <v>0</v>
      </c>
      <c r="CJ237" s="44">
        <v>-0.10483097127868304</v>
      </c>
      <c r="CK237" s="44">
        <v>-0.10483097127868304</v>
      </c>
      <c r="CL237" s="44"/>
      <c r="CM237" s="44">
        <v>-17.919824150202228</v>
      </c>
      <c r="CN237" s="44"/>
      <c r="CO237" s="44">
        <v>0</v>
      </c>
      <c r="CP237" s="44">
        <v>0</v>
      </c>
      <c r="CQ237" s="44">
        <v>-121.82324495846363</v>
      </c>
      <c r="CR237" s="44">
        <v>0</v>
      </c>
      <c r="CS237" s="44">
        <v>0</v>
      </c>
      <c r="CT237" s="44">
        <v>-121.82324495846363</v>
      </c>
      <c r="CU237" s="44">
        <v>0</v>
      </c>
      <c r="CV237" s="44">
        <v>9999</v>
      </c>
      <c r="CW237" s="260">
        <v>0</v>
      </c>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row>
    <row r="238" spans="1:131">
      <c r="A238" s="23" t="s">
        <v>854</v>
      </c>
      <c r="B238" s="23"/>
      <c r="C238" s="44">
        <v>0</v>
      </c>
      <c r="D238" s="44">
        <v>0</v>
      </c>
      <c r="E238" s="44">
        <v>-14.102933333333333</v>
      </c>
      <c r="F238" s="44">
        <v>0</v>
      </c>
      <c r="G238" s="44">
        <v>0</v>
      </c>
      <c r="H238" s="44">
        <v>0</v>
      </c>
      <c r="I238" s="44"/>
      <c r="J238" s="44"/>
      <c r="K238" s="44"/>
      <c r="L238" s="44">
        <v>0</v>
      </c>
      <c r="M238" s="44">
        <v>0</v>
      </c>
      <c r="N238" s="44">
        <v>0</v>
      </c>
      <c r="O238" s="44">
        <v>-14.24396278605818</v>
      </c>
      <c r="P238" s="44">
        <v>0</v>
      </c>
      <c r="Q238" s="44">
        <v>0</v>
      </c>
      <c r="R238" s="44">
        <v>0</v>
      </c>
      <c r="S238" s="44">
        <v>0</v>
      </c>
      <c r="T238" s="44">
        <v>0</v>
      </c>
      <c r="U238" s="44">
        <v>0</v>
      </c>
      <c r="V238" s="44">
        <v>0</v>
      </c>
      <c r="W238" s="44">
        <v>0</v>
      </c>
      <c r="X238" s="44">
        <v>0</v>
      </c>
      <c r="Y238" s="44">
        <v>0</v>
      </c>
      <c r="Z238" s="44">
        <v>0</v>
      </c>
      <c r="AA238" s="44">
        <v>0</v>
      </c>
      <c r="AB238" s="44">
        <v>0</v>
      </c>
      <c r="AC238" s="44">
        <v>0</v>
      </c>
      <c r="AD238" s="44">
        <v>0</v>
      </c>
      <c r="AE238" s="44">
        <v>0</v>
      </c>
      <c r="AF238" s="44">
        <v>0</v>
      </c>
      <c r="AG238" s="44">
        <v>0</v>
      </c>
      <c r="AH238" s="44">
        <v>0</v>
      </c>
      <c r="AI238" s="44">
        <v>0</v>
      </c>
      <c r="AJ238" s="44">
        <v>0</v>
      </c>
      <c r="AK238" s="44">
        <v>0</v>
      </c>
      <c r="AL238" s="44">
        <v>0</v>
      </c>
      <c r="AM238" s="44">
        <v>0</v>
      </c>
      <c r="AN238" s="44">
        <v>0</v>
      </c>
      <c r="AO238" s="44">
        <v>0</v>
      </c>
      <c r="AP238" s="44">
        <v>0</v>
      </c>
      <c r="AQ238" s="44">
        <v>0</v>
      </c>
      <c r="AR238" s="44">
        <v>0</v>
      </c>
      <c r="AS238" s="279">
        <v>9999</v>
      </c>
      <c r="AT238" s="44">
        <v>0</v>
      </c>
      <c r="AU238" s="44">
        <v>0</v>
      </c>
      <c r="AV238" s="44">
        <v>0</v>
      </c>
      <c r="AW238" s="44">
        <v>0</v>
      </c>
      <c r="AX238" s="44">
        <v>0</v>
      </c>
      <c r="AY238" s="44">
        <v>0</v>
      </c>
      <c r="AZ238" s="279">
        <v>9999</v>
      </c>
      <c r="BA238" s="44">
        <v>0</v>
      </c>
      <c r="BB238" s="44">
        <v>0</v>
      </c>
      <c r="BC238" s="44">
        <v>0</v>
      </c>
      <c r="BD238" s="44">
        <v>0</v>
      </c>
      <c r="BE238" s="44">
        <v>0</v>
      </c>
      <c r="BF238" s="44">
        <v>0</v>
      </c>
      <c r="BG238" s="44">
        <v>9999</v>
      </c>
      <c r="BH238" s="279">
        <v>9999</v>
      </c>
      <c r="BI238" s="44">
        <v>9999</v>
      </c>
      <c r="BJ238" s="44">
        <v>9999</v>
      </c>
      <c r="BK238" s="44">
        <v>9999</v>
      </c>
      <c r="BL238" s="44">
        <v>9999</v>
      </c>
      <c r="BM238" s="44">
        <v>9999</v>
      </c>
      <c r="BN238" s="44">
        <v>0</v>
      </c>
      <c r="BO238" s="44">
        <v>-96.833861377240211</v>
      </c>
      <c r="BP238" s="44">
        <v>0</v>
      </c>
      <c r="BQ238" s="44">
        <v>0</v>
      </c>
      <c r="BR238" s="44">
        <v>0</v>
      </c>
      <c r="BS238" s="44">
        <v>0</v>
      </c>
      <c r="BT238" s="44">
        <v>0</v>
      </c>
      <c r="BU238" s="44">
        <v>0</v>
      </c>
      <c r="BV238" s="44">
        <v>0</v>
      </c>
      <c r="BW238" s="44">
        <v>0</v>
      </c>
      <c r="BX238" s="44">
        <v>0</v>
      </c>
      <c r="BY238" s="44">
        <v>0</v>
      </c>
      <c r="BZ238" s="44">
        <v>0</v>
      </c>
      <c r="CA238" s="44">
        <v>0</v>
      </c>
      <c r="CB238" s="44">
        <v>-96.833861377240211</v>
      </c>
      <c r="CC238" s="44">
        <v>0</v>
      </c>
      <c r="CD238" s="260">
        <v>0</v>
      </c>
      <c r="CE238" s="44">
        <v>9999</v>
      </c>
      <c r="CF238" s="44">
        <v>0</v>
      </c>
      <c r="CG238" s="44">
        <v>-1.6665436459688066</v>
      </c>
      <c r="CH238" s="44">
        <v>-1.6665436459688066</v>
      </c>
      <c r="CI238" s="44">
        <v>0</v>
      </c>
      <c r="CJ238" s="44">
        <v>-8.3327182298440355E-2</v>
      </c>
      <c r="CK238" s="44">
        <v>-8.3327182298440355E-2</v>
      </c>
      <c r="CL238" s="44"/>
      <c r="CM238" s="44">
        <v>-14.24396278605818</v>
      </c>
      <c r="CN238" s="44"/>
      <c r="CO238" s="44">
        <v>0</v>
      </c>
      <c r="CP238" s="44">
        <v>0</v>
      </c>
      <c r="CQ238" s="44">
        <v>-96.833861377240211</v>
      </c>
      <c r="CR238" s="44">
        <v>0</v>
      </c>
      <c r="CS238" s="44">
        <v>0</v>
      </c>
      <c r="CT238" s="44">
        <v>-96.833861377240211</v>
      </c>
      <c r="CU238" s="44">
        <v>0</v>
      </c>
      <c r="CV238" s="44">
        <v>9999</v>
      </c>
      <c r="CW238" s="260">
        <v>0</v>
      </c>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row>
    <row r="239" spans="1:131">
      <c r="A239" s="23" t="s">
        <v>855</v>
      </c>
      <c r="B239" s="23"/>
      <c r="C239" s="44">
        <v>0</v>
      </c>
      <c r="D239" s="44">
        <v>0</v>
      </c>
      <c r="E239" s="44">
        <v>-10.008533333333332</v>
      </c>
      <c r="F239" s="44">
        <v>0</v>
      </c>
      <c r="G239" s="44">
        <v>0</v>
      </c>
      <c r="H239" s="44">
        <v>0</v>
      </c>
      <c r="I239" s="44"/>
      <c r="J239" s="44"/>
      <c r="K239" s="44"/>
      <c r="L239" s="44">
        <v>0</v>
      </c>
      <c r="M239" s="44">
        <v>0</v>
      </c>
      <c r="N239" s="44">
        <v>0</v>
      </c>
      <c r="O239" s="44">
        <v>-10.108618647837897</v>
      </c>
      <c r="P239" s="44">
        <v>0</v>
      </c>
      <c r="Q239" s="44">
        <v>0</v>
      </c>
      <c r="R239" s="44">
        <v>0</v>
      </c>
      <c r="S239" s="44">
        <v>0</v>
      </c>
      <c r="T239" s="44">
        <v>0</v>
      </c>
      <c r="U239" s="44">
        <v>0</v>
      </c>
      <c r="V239" s="44">
        <v>0</v>
      </c>
      <c r="W239" s="44">
        <v>0</v>
      </c>
      <c r="X239" s="44">
        <v>0</v>
      </c>
      <c r="Y239" s="44">
        <v>0</v>
      </c>
      <c r="Z239" s="44">
        <v>0</v>
      </c>
      <c r="AA239" s="44">
        <v>0</v>
      </c>
      <c r="AB239" s="44">
        <v>0</v>
      </c>
      <c r="AC239" s="44">
        <v>0</v>
      </c>
      <c r="AD239" s="44">
        <v>0</v>
      </c>
      <c r="AE239" s="44">
        <v>0</v>
      </c>
      <c r="AF239" s="44">
        <v>0</v>
      </c>
      <c r="AG239" s="44">
        <v>0</v>
      </c>
      <c r="AH239" s="44">
        <v>0</v>
      </c>
      <c r="AI239" s="44">
        <v>0</v>
      </c>
      <c r="AJ239" s="44">
        <v>0</v>
      </c>
      <c r="AK239" s="44">
        <v>0</v>
      </c>
      <c r="AL239" s="44">
        <v>0</v>
      </c>
      <c r="AM239" s="44">
        <v>0</v>
      </c>
      <c r="AN239" s="44">
        <v>0</v>
      </c>
      <c r="AO239" s="44">
        <v>0</v>
      </c>
      <c r="AP239" s="44">
        <v>0</v>
      </c>
      <c r="AQ239" s="44">
        <v>0</v>
      </c>
      <c r="AR239" s="44">
        <v>0</v>
      </c>
      <c r="AS239" s="279">
        <v>9999</v>
      </c>
      <c r="AT239" s="44">
        <v>0</v>
      </c>
      <c r="AU239" s="44">
        <v>0</v>
      </c>
      <c r="AV239" s="44">
        <v>0</v>
      </c>
      <c r="AW239" s="44">
        <v>0</v>
      </c>
      <c r="AX239" s="44">
        <v>0</v>
      </c>
      <c r="AY239" s="44">
        <v>0</v>
      </c>
      <c r="AZ239" s="279">
        <v>9999</v>
      </c>
      <c r="BA239" s="44">
        <v>0</v>
      </c>
      <c r="BB239" s="44">
        <v>0</v>
      </c>
      <c r="BC239" s="44">
        <v>0</v>
      </c>
      <c r="BD239" s="44">
        <v>0</v>
      </c>
      <c r="BE239" s="44">
        <v>0</v>
      </c>
      <c r="BF239" s="44">
        <v>0</v>
      </c>
      <c r="BG239" s="44">
        <v>9999</v>
      </c>
      <c r="BH239" s="279">
        <v>9999</v>
      </c>
      <c r="BI239" s="44">
        <v>9999</v>
      </c>
      <c r="BJ239" s="44">
        <v>9999</v>
      </c>
      <c r="BK239" s="44">
        <v>9999</v>
      </c>
      <c r="BL239" s="44">
        <v>9999</v>
      </c>
      <c r="BM239" s="44">
        <v>9999</v>
      </c>
      <c r="BN239" s="44">
        <v>0</v>
      </c>
      <c r="BO239" s="44">
        <v>-68.866847074153767</v>
      </c>
      <c r="BP239" s="44">
        <v>0</v>
      </c>
      <c r="BQ239" s="44">
        <v>0</v>
      </c>
      <c r="BR239" s="44">
        <v>0</v>
      </c>
      <c r="BS239" s="44">
        <v>0</v>
      </c>
      <c r="BT239" s="44">
        <v>0</v>
      </c>
      <c r="BU239" s="44">
        <v>0</v>
      </c>
      <c r="BV239" s="44">
        <v>0</v>
      </c>
      <c r="BW239" s="44">
        <v>0</v>
      </c>
      <c r="BX239" s="44">
        <v>0</v>
      </c>
      <c r="BY239" s="44">
        <v>0</v>
      </c>
      <c r="BZ239" s="44">
        <v>0</v>
      </c>
      <c r="CA239" s="44">
        <v>0</v>
      </c>
      <c r="CB239" s="44">
        <v>-68.866847074153767</v>
      </c>
      <c r="CC239" s="44">
        <v>0</v>
      </c>
      <c r="CD239" s="260">
        <v>0</v>
      </c>
      <c r="CE239" s="44">
        <v>9999</v>
      </c>
      <c r="CF239" s="44">
        <v>0</v>
      </c>
      <c r="CG239" s="44">
        <v>-1.1827083817970334</v>
      </c>
      <c r="CH239" s="44">
        <v>-1.1827083817970334</v>
      </c>
      <c r="CI239" s="44">
        <v>0</v>
      </c>
      <c r="CJ239" s="44">
        <v>-5.9135419089851697E-2</v>
      </c>
      <c r="CK239" s="44">
        <v>-5.9135419089851697E-2</v>
      </c>
      <c r="CL239" s="44"/>
      <c r="CM239" s="44">
        <v>-10.108618647837897</v>
      </c>
      <c r="CN239" s="44"/>
      <c r="CO239" s="44">
        <v>0</v>
      </c>
      <c r="CP239" s="44">
        <v>0</v>
      </c>
      <c r="CQ239" s="44">
        <v>-68.866847074153767</v>
      </c>
      <c r="CR239" s="44">
        <v>0</v>
      </c>
      <c r="CS239" s="44">
        <v>0</v>
      </c>
      <c r="CT239" s="44">
        <v>-68.866847074153767</v>
      </c>
      <c r="CU239" s="44">
        <v>0</v>
      </c>
      <c r="CV239" s="44">
        <v>9999</v>
      </c>
      <c r="CW239" s="260">
        <v>0</v>
      </c>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row>
    <row r="240" spans="1:131">
      <c r="A240" s="23" t="s">
        <v>856</v>
      </c>
      <c r="B240" s="23"/>
      <c r="C240" s="44">
        <v>0</v>
      </c>
      <c r="D240" s="44">
        <v>0</v>
      </c>
      <c r="E240" s="44">
        <v>-17.7424</v>
      </c>
      <c r="F240" s="44">
        <v>0</v>
      </c>
      <c r="G240" s="44">
        <v>0</v>
      </c>
      <c r="H240" s="44">
        <v>0</v>
      </c>
      <c r="I240" s="44"/>
      <c r="J240" s="44"/>
      <c r="K240" s="44"/>
      <c r="L240" s="44">
        <v>0</v>
      </c>
      <c r="M240" s="44">
        <v>0</v>
      </c>
      <c r="N240" s="44">
        <v>0</v>
      </c>
      <c r="O240" s="44">
        <v>-17.919823966621728</v>
      </c>
      <c r="P240" s="44">
        <v>0</v>
      </c>
      <c r="Q240" s="44">
        <v>0</v>
      </c>
      <c r="R240" s="44">
        <v>0</v>
      </c>
      <c r="S240" s="44">
        <v>0</v>
      </c>
      <c r="T240" s="44">
        <v>0</v>
      </c>
      <c r="U240" s="44">
        <v>0</v>
      </c>
      <c r="V240" s="44">
        <v>0</v>
      </c>
      <c r="W240" s="44">
        <v>0</v>
      </c>
      <c r="X240" s="44">
        <v>0</v>
      </c>
      <c r="Y240" s="44">
        <v>0</v>
      </c>
      <c r="Z240" s="44">
        <v>0</v>
      </c>
      <c r="AA240" s="44">
        <v>0</v>
      </c>
      <c r="AB240" s="44">
        <v>0</v>
      </c>
      <c r="AC240" s="44">
        <v>0</v>
      </c>
      <c r="AD240" s="44">
        <v>0</v>
      </c>
      <c r="AE240" s="44">
        <v>0</v>
      </c>
      <c r="AF240" s="44">
        <v>0</v>
      </c>
      <c r="AG240" s="44">
        <v>0</v>
      </c>
      <c r="AH240" s="44">
        <v>0</v>
      </c>
      <c r="AI240" s="44">
        <v>0</v>
      </c>
      <c r="AJ240" s="44">
        <v>0</v>
      </c>
      <c r="AK240" s="44">
        <v>0</v>
      </c>
      <c r="AL240" s="44">
        <v>0</v>
      </c>
      <c r="AM240" s="44">
        <v>0</v>
      </c>
      <c r="AN240" s="44">
        <v>0</v>
      </c>
      <c r="AO240" s="44">
        <v>0</v>
      </c>
      <c r="AP240" s="44">
        <v>0</v>
      </c>
      <c r="AQ240" s="44">
        <v>0</v>
      </c>
      <c r="AR240" s="44">
        <v>0</v>
      </c>
      <c r="AS240" s="279">
        <v>9999</v>
      </c>
      <c r="AT240" s="44">
        <v>0</v>
      </c>
      <c r="AU240" s="44">
        <v>0</v>
      </c>
      <c r="AV240" s="44">
        <v>0</v>
      </c>
      <c r="AW240" s="44">
        <v>0</v>
      </c>
      <c r="AX240" s="44">
        <v>0</v>
      </c>
      <c r="AY240" s="44">
        <v>0</v>
      </c>
      <c r="AZ240" s="279">
        <v>9999</v>
      </c>
      <c r="BA240" s="44">
        <v>0</v>
      </c>
      <c r="BB240" s="44">
        <v>0</v>
      </c>
      <c r="BC240" s="44">
        <v>0</v>
      </c>
      <c r="BD240" s="44">
        <v>0</v>
      </c>
      <c r="BE240" s="44">
        <v>0</v>
      </c>
      <c r="BF240" s="44">
        <v>0</v>
      </c>
      <c r="BG240" s="44">
        <v>9999</v>
      </c>
      <c r="BH240" s="279">
        <v>9999</v>
      </c>
      <c r="BI240" s="44">
        <v>9999</v>
      </c>
      <c r="BJ240" s="44">
        <v>9999</v>
      </c>
      <c r="BK240" s="44">
        <v>9999</v>
      </c>
      <c r="BL240" s="44">
        <v>9999</v>
      </c>
      <c r="BM240" s="44">
        <v>9999</v>
      </c>
      <c r="BN240" s="44">
        <v>0</v>
      </c>
      <c r="BO240" s="44">
        <v>-122.08213799509083</v>
      </c>
      <c r="BP240" s="44">
        <v>0</v>
      </c>
      <c r="BQ240" s="44">
        <v>0</v>
      </c>
      <c r="BR240" s="44">
        <v>0</v>
      </c>
      <c r="BS240" s="44">
        <v>0</v>
      </c>
      <c r="BT240" s="44">
        <v>0</v>
      </c>
      <c r="BU240" s="44">
        <v>0</v>
      </c>
      <c r="BV240" s="44">
        <v>0</v>
      </c>
      <c r="BW240" s="44">
        <v>0</v>
      </c>
      <c r="BX240" s="44">
        <v>0</v>
      </c>
      <c r="BY240" s="44">
        <v>0</v>
      </c>
      <c r="BZ240" s="44">
        <v>0</v>
      </c>
      <c r="CA240" s="44">
        <v>0</v>
      </c>
      <c r="CB240" s="44">
        <v>-122.08213799509083</v>
      </c>
      <c r="CC240" s="44">
        <v>0</v>
      </c>
      <c r="CD240" s="260">
        <v>0</v>
      </c>
      <c r="CE240" s="44">
        <v>9999</v>
      </c>
      <c r="CF240" s="44">
        <v>0</v>
      </c>
      <c r="CG240" s="44">
        <v>-2.0966194040947452</v>
      </c>
      <c r="CH240" s="44">
        <v>-2.0966194040947452</v>
      </c>
      <c r="CI240" s="44">
        <v>0</v>
      </c>
      <c r="CJ240" s="44">
        <v>-0.10483097020473707</v>
      </c>
      <c r="CK240" s="44">
        <v>-0.10483097020473707</v>
      </c>
      <c r="CL240" s="44"/>
      <c r="CM240" s="44">
        <v>-17.919823966621728</v>
      </c>
      <c r="CN240" s="44"/>
      <c r="CO240" s="44">
        <v>0</v>
      </c>
      <c r="CP240" s="44">
        <v>0</v>
      </c>
      <c r="CQ240" s="44">
        <v>-122.08213799509083</v>
      </c>
      <c r="CR240" s="44">
        <v>0</v>
      </c>
      <c r="CS240" s="44">
        <v>0</v>
      </c>
      <c r="CT240" s="44">
        <v>-122.08213799509083</v>
      </c>
      <c r="CU240" s="44">
        <v>0</v>
      </c>
      <c r="CV240" s="44">
        <v>9999</v>
      </c>
      <c r="CW240" s="260">
        <v>0</v>
      </c>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row>
    <row r="241" spans="1:131">
      <c r="A241" s="23" t="s">
        <v>857</v>
      </c>
      <c r="B241" s="23"/>
      <c r="C241" s="44">
        <v>0</v>
      </c>
      <c r="D241" s="44">
        <v>0</v>
      </c>
      <c r="E241" s="44">
        <v>-26.841066666666666</v>
      </c>
      <c r="F241" s="44">
        <v>0</v>
      </c>
      <c r="G241" s="44">
        <v>0</v>
      </c>
      <c r="H241" s="44">
        <v>0</v>
      </c>
      <c r="I241" s="44"/>
      <c r="J241" s="44"/>
      <c r="K241" s="44"/>
      <c r="L241" s="44">
        <v>0</v>
      </c>
      <c r="M241" s="44">
        <v>0</v>
      </c>
      <c r="N241" s="44">
        <v>0</v>
      </c>
      <c r="O241" s="44">
        <v>-27.109477156599652</v>
      </c>
      <c r="P241" s="44">
        <v>0</v>
      </c>
      <c r="Q241" s="44">
        <v>0</v>
      </c>
      <c r="R241" s="44">
        <v>0</v>
      </c>
      <c r="S241" s="44">
        <v>0</v>
      </c>
      <c r="T241" s="44">
        <v>0</v>
      </c>
      <c r="U241" s="44">
        <v>0</v>
      </c>
      <c r="V241" s="44">
        <v>0</v>
      </c>
      <c r="W241" s="44">
        <v>0</v>
      </c>
      <c r="X241" s="44">
        <v>0</v>
      </c>
      <c r="Y241" s="44">
        <v>0</v>
      </c>
      <c r="Z241" s="44">
        <v>0</v>
      </c>
      <c r="AA241" s="44">
        <v>0</v>
      </c>
      <c r="AB241" s="44">
        <v>0</v>
      </c>
      <c r="AC241" s="44">
        <v>0</v>
      </c>
      <c r="AD241" s="44">
        <v>0</v>
      </c>
      <c r="AE241" s="44">
        <v>0</v>
      </c>
      <c r="AF241" s="44">
        <v>0</v>
      </c>
      <c r="AG241" s="44">
        <v>0</v>
      </c>
      <c r="AH241" s="44">
        <v>0</v>
      </c>
      <c r="AI241" s="44">
        <v>0</v>
      </c>
      <c r="AJ241" s="44">
        <v>0</v>
      </c>
      <c r="AK241" s="44">
        <v>0</v>
      </c>
      <c r="AL241" s="44">
        <v>0</v>
      </c>
      <c r="AM241" s="44">
        <v>0</v>
      </c>
      <c r="AN241" s="44">
        <v>0</v>
      </c>
      <c r="AO241" s="44">
        <v>0</v>
      </c>
      <c r="AP241" s="44">
        <v>0</v>
      </c>
      <c r="AQ241" s="44">
        <v>0</v>
      </c>
      <c r="AR241" s="44">
        <v>0</v>
      </c>
      <c r="AS241" s="279">
        <v>9999</v>
      </c>
      <c r="AT241" s="44">
        <v>0</v>
      </c>
      <c r="AU241" s="44">
        <v>0</v>
      </c>
      <c r="AV241" s="44">
        <v>0</v>
      </c>
      <c r="AW241" s="44">
        <v>0</v>
      </c>
      <c r="AX241" s="44">
        <v>0</v>
      </c>
      <c r="AY241" s="44">
        <v>0</v>
      </c>
      <c r="AZ241" s="279">
        <v>9999</v>
      </c>
      <c r="BA241" s="44">
        <v>0</v>
      </c>
      <c r="BB241" s="44">
        <v>0</v>
      </c>
      <c r="BC241" s="44">
        <v>0</v>
      </c>
      <c r="BD241" s="44">
        <v>0</v>
      </c>
      <c r="BE241" s="44">
        <v>0</v>
      </c>
      <c r="BF241" s="44">
        <v>0</v>
      </c>
      <c r="BG241" s="44">
        <v>9999</v>
      </c>
      <c r="BH241" s="279">
        <v>9999</v>
      </c>
      <c r="BI241" s="44">
        <v>9999</v>
      </c>
      <c r="BJ241" s="44">
        <v>9999</v>
      </c>
      <c r="BK241" s="44">
        <v>9999</v>
      </c>
      <c r="BL241" s="44">
        <v>9999</v>
      </c>
      <c r="BM241" s="44">
        <v>9999</v>
      </c>
      <c r="BN241" s="44">
        <v>0</v>
      </c>
      <c r="BO241" s="44">
        <v>-184.43100647929165</v>
      </c>
      <c r="BP241" s="44">
        <v>0</v>
      </c>
      <c r="BQ241" s="44">
        <v>0</v>
      </c>
      <c r="BR241" s="44">
        <v>0</v>
      </c>
      <c r="BS241" s="44">
        <v>0</v>
      </c>
      <c r="BT241" s="44">
        <v>0</v>
      </c>
      <c r="BU241" s="44">
        <v>0</v>
      </c>
      <c r="BV241" s="44">
        <v>0</v>
      </c>
      <c r="BW241" s="44">
        <v>0</v>
      </c>
      <c r="BX241" s="44">
        <v>0</v>
      </c>
      <c r="BY241" s="44">
        <v>0</v>
      </c>
      <c r="BZ241" s="44">
        <v>0</v>
      </c>
      <c r="CA241" s="44">
        <v>0</v>
      </c>
      <c r="CB241" s="44">
        <v>-184.43100647929165</v>
      </c>
      <c r="CC241" s="44">
        <v>0</v>
      </c>
      <c r="CD241" s="260">
        <v>0</v>
      </c>
      <c r="CE241" s="44">
        <v>9999</v>
      </c>
      <c r="CF241" s="44">
        <v>0</v>
      </c>
      <c r="CG241" s="44">
        <v>-3.1718088273221654</v>
      </c>
      <c r="CH241" s="44">
        <v>-3.1718088273221654</v>
      </c>
      <c r="CI241" s="44">
        <v>0</v>
      </c>
      <c r="CJ241" s="44">
        <v>-0.15859044136610798</v>
      </c>
      <c r="CK241" s="44">
        <v>-0.15859044136610798</v>
      </c>
      <c r="CL241" s="44"/>
      <c r="CM241" s="44">
        <v>-27.109477156599652</v>
      </c>
      <c r="CN241" s="44"/>
      <c r="CO241" s="44">
        <v>0</v>
      </c>
      <c r="CP241" s="44">
        <v>0</v>
      </c>
      <c r="CQ241" s="44">
        <v>-184.43100647929165</v>
      </c>
      <c r="CR241" s="44">
        <v>0</v>
      </c>
      <c r="CS241" s="44">
        <v>0</v>
      </c>
      <c r="CT241" s="44">
        <v>-184.43100647929165</v>
      </c>
      <c r="CU241" s="44">
        <v>0</v>
      </c>
      <c r="CV241" s="44">
        <v>9999</v>
      </c>
      <c r="CW241" s="260">
        <v>0</v>
      </c>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row>
    <row r="242" spans="1:131">
      <c r="A242" s="23" t="s">
        <v>858</v>
      </c>
      <c r="B242" s="23"/>
      <c r="C242" s="44">
        <v>0</v>
      </c>
      <c r="D242" s="44">
        <v>0</v>
      </c>
      <c r="E242" s="44">
        <v>-18.197333333333333</v>
      </c>
      <c r="F242" s="44">
        <v>0</v>
      </c>
      <c r="G242" s="44">
        <v>0</v>
      </c>
      <c r="H242" s="44">
        <v>0</v>
      </c>
      <c r="I242" s="44"/>
      <c r="J242" s="44"/>
      <c r="K242" s="44"/>
      <c r="L242" s="44">
        <v>0</v>
      </c>
      <c r="M242" s="44">
        <v>0</v>
      </c>
      <c r="N242" s="44">
        <v>0</v>
      </c>
      <c r="O242" s="44">
        <v>-18.379306427027785</v>
      </c>
      <c r="P242" s="44">
        <v>0</v>
      </c>
      <c r="Q242" s="44">
        <v>0</v>
      </c>
      <c r="R242" s="44">
        <v>0</v>
      </c>
      <c r="S242" s="44">
        <v>0</v>
      </c>
      <c r="T242" s="44">
        <v>0</v>
      </c>
      <c r="U242" s="44">
        <v>0</v>
      </c>
      <c r="V242" s="44">
        <v>0</v>
      </c>
      <c r="W242" s="44">
        <v>0</v>
      </c>
      <c r="X242" s="44">
        <v>0</v>
      </c>
      <c r="Y242" s="44">
        <v>0</v>
      </c>
      <c r="Z242" s="44">
        <v>0</v>
      </c>
      <c r="AA242" s="44">
        <v>0</v>
      </c>
      <c r="AB242" s="44">
        <v>0</v>
      </c>
      <c r="AC242" s="44">
        <v>0</v>
      </c>
      <c r="AD242" s="44">
        <v>0</v>
      </c>
      <c r="AE242" s="44">
        <v>0</v>
      </c>
      <c r="AF242" s="44">
        <v>0</v>
      </c>
      <c r="AG242" s="44">
        <v>0</v>
      </c>
      <c r="AH242" s="44">
        <v>0</v>
      </c>
      <c r="AI242" s="44">
        <v>0</v>
      </c>
      <c r="AJ242" s="44">
        <v>0</v>
      </c>
      <c r="AK242" s="44">
        <v>0</v>
      </c>
      <c r="AL242" s="44">
        <v>0</v>
      </c>
      <c r="AM242" s="44">
        <v>0</v>
      </c>
      <c r="AN242" s="44">
        <v>0</v>
      </c>
      <c r="AO242" s="44">
        <v>0</v>
      </c>
      <c r="AP242" s="44">
        <v>0</v>
      </c>
      <c r="AQ242" s="44">
        <v>0</v>
      </c>
      <c r="AR242" s="44">
        <v>0</v>
      </c>
      <c r="AS242" s="279">
        <v>9999</v>
      </c>
      <c r="AT242" s="44">
        <v>0</v>
      </c>
      <c r="AU242" s="44">
        <v>0</v>
      </c>
      <c r="AV242" s="44">
        <v>0</v>
      </c>
      <c r="AW242" s="44">
        <v>0</v>
      </c>
      <c r="AX242" s="44">
        <v>0</v>
      </c>
      <c r="AY242" s="44">
        <v>0</v>
      </c>
      <c r="AZ242" s="279">
        <v>9999</v>
      </c>
      <c r="BA242" s="44">
        <v>0</v>
      </c>
      <c r="BB242" s="44">
        <v>0</v>
      </c>
      <c r="BC242" s="44">
        <v>0</v>
      </c>
      <c r="BD242" s="44">
        <v>0</v>
      </c>
      <c r="BE242" s="44">
        <v>0</v>
      </c>
      <c r="BF242" s="44">
        <v>0</v>
      </c>
      <c r="BG242" s="44">
        <v>9999</v>
      </c>
      <c r="BH242" s="279">
        <v>9999</v>
      </c>
      <c r="BI242" s="44">
        <v>9999</v>
      </c>
      <c r="BJ242" s="44">
        <v>9999</v>
      </c>
      <c r="BK242" s="44">
        <v>9999</v>
      </c>
      <c r="BL242" s="44">
        <v>9999</v>
      </c>
      <c r="BM242" s="44">
        <v>9999</v>
      </c>
      <c r="BN242" s="44">
        <v>0</v>
      </c>
      <c r="BO242" s="44">
        <v>-123.28663419234347</v>
      </c>
      <c r="BP242" s="44">
        <v>0</v>
      </c>
      <c r="BQ242" s="44">
        <v>0</v>
      </c>
      <c r="BR242" s="44">
        <v>0</v>
      </c>
      <c r="BS242" s="44">
        <v>0</v>
      </c>
      <c r="BT242" s="44">
        <v>0</v>
      </c>
      <c r="BU242" s="44">
        <v>0</v>
      </c>
      <c r="BV242" s="44">
        <v>0</v>
      </c>
      <c r="BW242" s="44">
        <v>0</v>
      </c>
      <c r="BX242" s="44">
        <v>0</v>
      </c>
      <c r="BY242" s="44">
        <v>0</v>
      </c>
      <c r="BZ242" s="44">
        <v>0</v>
      </c>
      <c r="CA242" s="44">
        <v>0</v>
      </c>
      <c r="CB242" s="44">
        <v>-123.28663419234347</v>
      </c>
      <c r="CC242" s="44">
        <v>0</v>
      </c>
      <c r="CD242" s="260">
        <v>0</v>
      </c>
      <c r="CE242" s="44">
        <v>9999</v>
      </c>
      <c r="CF242" s="44">
        <v>0</v>
      </c>
      <c r="CG242" s="44">
        <v>-2.1503788519622464</v>
      </c>
      <c r="CH242" s="44">
        <v>-2.1503788519622464</v>
      </c>
      <c r="CI242" s="44">
        <v>0</v>
      </c>
      <c r="CJ242" s="44">
        <v>-0.10751894259811252</v>
      </c>
      <c r="CK242" s="44">
        <v>-0.10751894259811252</v>
      </c>
      <c r="CL242" s="44"/>
      <c r="CM242" s="44">
        <v>-18.379306427027785</v>
      </c>
      <c r="CN242" s="44"/>
      <c r="CO242" s="44">
        <v>0</v>
      </c>
      <c r="CP242" s="44">
        <v>0</v>
      </c>
      <c r="CQ242" s="44">
        <v>-123.28663419234347</v>
      </c>
      <c r="CR242" s="44">
        <v>0</v>
      </c>
      <c r="CS242" s="44">
        <v>0</v>
      </c>
      <c r="CT242" s="44">
        <v>-123.28663419234347</v>
      </c>
      <c r="CU242" s="44">
        <v>0</v>
      </c>
      <c r="CV242" s="44">
        <v>9999</v>
      </c>
      <c r="CW242" s="260">
        <v>0</v>
      </c>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row>
    <row r="243" spans="1:131">
      <c r="A243" s="23" t="s">
        <v>859</v>
      </c>
      <c r="B243" s="23"/>
      <c r="C243" s="44">
        <v>0</v>
      </c>
      <c r="D243" s="44">
        <v>0</v>
      </c>
      <c r="E243" s="44">
        <v>-32.755199999999995</v>
      </c>
      <c r="F243" s="44">
        <v>0</v>
      </c>
      <c r="G243" s="44">
        <v>0</v>
      </c>
      <c r="H243" s="44">
        <v>0</v>
      </c>
      <c r="I243" s="44"/>
      <c r="J243" s="44"/>
      <c r="K243" s="44"/>
      <c r="L243" s="44">
        <v>0</v>
      </c>
      <c r="M243" s="44">
        <v>0</v>
      </c>
      <c r="N243" s="44">
        <v>0</v>
      </c>
      <c r="O243" s="44">
        <v>-33.082751999999992</v>
      </c>
      <c r="P243" s="44">
        <v>0</v>
      </c>
      <c r="Q243" s="44">
        <v>0</v>
      </c>
      <c r="R243" s="44">
        <v>0</v>
      </c>
      <c r="S243" s="44">
        <v>0</v>
      </c>
      <c r="T243" s="44">
        <v>0</v>
      </c>
      <c r="U243" s="44">
        <v>0</v>
      </c>
      <c r="V243" s="44">
        <v>0</v>
      </c>
      <c r="W243" s="44">
        <v>0</v>
      </c>
      <c r="X243" s="44">
        <v>0</v>
      </c>
      <c r="Y243" s="44">
        <v>0</v>
      </c>
      <c r="Z243" s="44">
        <v>0</v>
      </c>
      <c r="AA243" s="44">
        <v>0</v>
      </c>
      <c r="AB243" s="44">
        <v>0</v>
      </c>
      <c r="AC243" s="44">
        <v>0</v>
      </c>
      <c r="AD243" s="44">
        <v>0</v>
      </c>
      <c r="AE243" s="44">
        <v>0</v>
      </c>
      <c r="AF243" s="44">
        <v>0</v>
      </c>
      <c r="AG243" s="44">
        <v>0</v>
      </c>
      <c r="AH243" s="44">
        <v>0</v>
      </c>
      <c r="AI243" s="44">
        <v>0</v>
      </c>
      <c r="AJ243" s="44">
        <v>0</v>
      </c>
      <c r="AK243" s="44">
        <v>0</v>
      </c>
      <c r="AL243" s="44">
        <v>0</v>
      </c>
      <c r="AM243" s="44">
        <v>0</v>
      </c>
      <c r="AN243" s="44">
        <v>0</v>
      </c>
      <c r="AO243" s="44">
        <v>0</v>
      </c>
      <c r="AP243" s="44">
        <v>0</v>
      </c>
      <c r="AQ243" s="44">
        <v>0</v>
      </c>
      <c r="AR243" s="44">
        <v>0</v>
      </c>
      <c r="AS243" s="279">
        <v>9999</v>
      </c>
      <c r="AT243" s="44">
        <v>0</v>
      </c>
      <c r="AU243" s="44">
        <v>0</v>
      </c>
      <c r="AV243" s="44">
        <v>0</v>
      </c>
      <c r="AW243" s="44">
        <v>0</v>
      </c>
      <c r="AX243" s="44">
        <v>0</v>
      </c>
      <c r="AY243" s="44">
        <v>0</v>
      </c>
      <c r="AZ243" s="279">
        <v>9999</v>
      </c>
      <c r="BA243" s="44">
        <v>0</v>
      </c>
      <c r="BB243" s="44">
        <v>0</v>
      </c>
      <c r="BC243" s="44">
        <v>0</v>
      </c>
      <c r="BD243" s="44">
        <v>0</v>
      </c>
      <c r="BE243" s="44">
        <v>0</v>
      </c>
      <c r="BF243" s="44">
        <v>0</v>
      </c>
      <c r="BG243" s="44">
        <v>9999</v>
      </c>
      <c r="BH243" s="279">
        <v>9999</v>
      </c>
      <c r="BI243" s="44">
        <v>9999</v>
      </c>
      <c r="BJ243" s="44">
        <v>9999</v>
      </c>
      <c r="BK243" s="44">
        <v>9999</v>
      </c>
      <c r="BL243" s="44">
        <v>9999</v>
      </c>
      <c r="BM243" s="44">
        <v>9999</v>
      </c>
      <c r="BN243" s="44">
        <v>0</v>
      </c>
      <c r="BO243" s="44">
        <v>-214.20361597796301</v>
      </c>
      <c r="BP243" s="44">
        <v>0</v>
      </c>
      <c r="BQ243" s="44">
        <v>0</v>
      </c>
      <c r="BR243" s="44">
        <v>0</v>
      </c>
      <c r="BS243" s="44">
        <v>0</v>
      </c>
      <c r="BT243" s="44">
        <v>0</v>
      </c>
      <c r="BU243" s="44">
        <v>0</v>
      </c>
      <c r="BV243" s="44">
        <v>0</v>
      </c>
      <c r="BW243" s="44">
        <v>0</v>
      </c>
      <c r="BX243" s="44">
        <v>0</v>
      </c>
      <c r="BY243" s="44">
        <v>0</v>
      </c>
      <c r="BZ243" s="44">
        <v>0</v>
      </c>
      <c r="CA243" s="44">
        <v>0</v>
      </c>
      <c r="CB243" s="44">
        <v>-214.20361597796301</v>
      </c>
      <c r="CC243" s="44">
        <v>0</v>
      </c>
      <c r="CD243" s="260">
        <v>0</v>
      </c>
      <c r="CE243" s="44">
        <v>9999</v>
      </c>
      <c r="CF243" s="44">
        <v>0</v>
      </c>
      <c r="CG243" s="44">
        <v>-3.8706819839999973</v>
      </c>
      <c r="CH243" s="44">
        <v>-3.8706819839999973</v>
      </c>
      <c r="CI243" s="44">
        <v>0</v>
      </c>
      <c r="CJ243" s="44">
        <v>-0.1935340992</v>
      </c>
      <c r="CK243" s="44">
        <v>-0.1935340992</v>
      </c>
      <c r="CL243" s="44"/>
      <c r="CM243" s="44">
        <v>-33.082751999999992</v>
      </c>
      <c r="CN243" s="44"/>
      <c r="CO243" s="44">
        <v>0</v>
      </c>
      <c r="CP243" s="44">
        <v>0</v>
      </c>
      <c r="CQ243" s="44">
        <v>-214.20361597796301</v>
      </c>
      <c r="CR243" s="44">
        <v>0</v>
      </c>
      <c r="CS243" s="44">
        <v>0</v>
      </c>
      <c r="CT243" s="44">
        <v>-214.20361597796301</v>
      </c>
      <c r="CU243" s="44">
        <v>0</v>
      </c>
      <c r="CV243" s="44">
        <v>9999</v>
      </c>
      <c r="CW243" s="260">
        <v>0</v>
      </c>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row>
    <row r="244" spans="1:131">
      <c r="A244" s="23" t="s">
        <v>860</v>
      </c>
      <c r="B244" s="23"/>
      <c r="C244" s="44">
        <v>0</v>
      </c>
      <c r="D244" s="44">
        <v>0</v>
      </c>
      <c r="E244" s="44">
        <v>-18.197333333333333</v>
      </c>
      <c r="F244" s="44">
        <v>0</v>
      </c>
      <c r="G244" s="44">
        <v>0</v>
      </c>
      <c r="H244" s="44">
        <v>0</v>
      </c>
      <c r="I244" s="44"/>
      <c r="J244" s="44"/>
      <c r="K244" s="44"/>
      <c r="L244" s="44">
        <v>0</v>
      </c>
      <c r="M244" s="44">
        <v>0</v>
      </c>
      <c r="N244" s="44">
        <v>0</v>
      </c>
      <c r="O244" s="44">
        <v>-18.379306666666665</v>
      </c>
      <c r="P244" s="44">
        <v>0</v>
      </c>
      <c r="Q244" s="44">
        <v>0</v>
      </c>
      <c r="R244" s="44">
        <v>0</v>
      </c>
      <c r="S244" s="44">
        <v>0</v>
      </c>
      <c r="T244" s="44">
        <v>0</v>
      </c>
      <c r="U244" s="44">
        <v>0</v>
      </c>
      <c r="V244" s="44">
        <v>0</v>
      </c>
      <c r="W244" s="44">
        <v>0</v>
      </c>
      <c r="X244" s="44">
        <v>0</v>
      </c>
      <c r="Y244" s="44">
        <v>0</v>
      </c>
      <c r="Z244" s="44">
        <v>0</v>
      </c>
      <c r="AA244" s="44">
        <v>0</v>
      </c>
      <c r="AB244" s="44">
        <v>0</v>
      </c>
      <c r="AC244" s="44">
        <v>0</v>
      </c>
      <c r="AD244" s="44">
        <v>0</v>
      </c>
      <c r="AE244" s="44">
        <v>0</v>
      </c>
      <c r="AF244" s="44">
        <v>0</v>
      </c>
      <c r="AG244" s="44">
        <v>0</v>
      </c>
      <c r="AH244" s="44">
        <v>0</v>
      </c>
      <c r="AI244" s="44">
        <v>0</v>
      </c>
      <c r="AJ244" s="44">
        <v>0</v>
      </c>
      <c r="AK244" s="44">
        <v>0</v>
      </c>
      <c r="AL244" s="44">
        <v>0</v>
      </c>
      <c r="AM244" s="44">
        <v>0</v>
      </c>
      <c r="AN244" s="44">
        <v>0</v>
      </c>
      <c r="AO244" s="44">
        <v>0</v>
      </c>
      <c r="AP244" s="44">
        <v>0</v>
      </c>
      <c r="AQ244" s="44">
        <v>0</v>
      </c>
      <c r="AR244" s="44">
        <v>0</v>
      </c>
      <c r="AS244" s="279">
        <v>9999</v>
      </c>
      <c r="AT244" s="44">
        <v>0</v>
      </c>
      <c r="AU244" s="44">
        <v>0</v>
      </c>
      <c r="AV244" s="44">
        <v>0</v>
      </c>
      <c r="AW244" s="44">
        <v>0</v>
      </c>
      <c r="AX244" s="44">
        <v>0</v>
      </c>
      <c r="AY244" s="44">
        <v>0</v>
      </c>
      <c r="AZ244" s="279">
        <v>9999</v>
      </c>
      <c r="BA244" s="44">
        <v>0</v>
      </c>
      <c r="BB244" s="44">
        <v>0</v>
      </c>
      <c r="BC244" s="44">
        <v>0</v>
      </c>
      <c r="BD244" s="44">
        <v>0</v>
      </c>
      <c r="BE244" s="44">
        <v>0</v>
      </c>
      <c r="BF244" s="44">
        <v>0</v>
      </c>
      <c r="BG244" s="44">
        <v>9999</v>
      </c>
      <c r="BH244" s="279">
        <v>9999</v>
      </c>
      <c r="BI244" s="44">
        <v>9999</v>
      </c>
      <c r="BJ244" s="44">
        <v>9999</v>
      </c>
      <c r="BK244" s="44">
        <v>9999</v>
      </c>
      <c r="BL244" s="44">
        <v>9999</v>
      </c>
      <c r="BM244" s="44">
        <v>9999</v>
      </c>
      <c r="BN244" s="44">
        <v>0</v>
      </c>
      <c r="BO244" s="44">
        <v>-119.0020088766462</v>
      </c>
      <c r="BP244" s="44">
        <v>0</v>
      </c>
      <c r="BQ244" s="44">
        <v>0</v>
      </c>
      <c r="BR244" s="44">
        <v>0</v>
      </c>
      <c r="BS244" s="44">
        <v>0</v>
      </c>
      <c r="BT244" s="44">
        <v>0</v>
      </c>
      <c r="BU244" s="44">
        <v>0</v>
      </c>
      <c r="BV244" s="44">
        <v>0</v>
      </c>
      <c r="BW244" s="44">
        <v>0</v>
      </c>
      <c r="BX244" s="44">
        <v>0</v>
      </c>
      <c r="BY244" s="44">
        <v>0</v>
      </c>
      <c r="BZ244" s="44">
        <v>0</v>
      </c>
      <c r="CA244" s="44">
        <v>0</v>
      </c>
      <c r="CB244" s="44">
        <v>-119.0020088766462</v>
      </c>
      <c r="CC244" s="44">
        <v>0</v>
      </c>
      <c r="CD244" s="260">
        <v>0</v>
      </c>
      <c r="CE244" s="44">
        <v>9999</v>
      </c>
      <c r="CF244" s="44">
        <v>0</v>
      </c>
      <c r="CG244" s="44">
        <v>-2.1503788799999999</v>
      </c>
      <c r="CH244" s="44">
        <v>-2.1503788799999999</v>
      </c>
      <c r="CI244" s="44">
        <v>0</v>
      </c>
      <c r="CJ244" s="44">
        <v>-0.10751894399999999</v>
      </c>
      <c r="CK244" s="44">
        <v>-0.10751894399999999</v>
      </c>
      <c r="CL244" s="44"/>
      <c r="CM244" s="44">
        <v>-18.379306666666665</v>
      </c>
      <c r="CN244" s="44"/>
      <c r="CO244" s="44">
        <v>0</v>
      </c>
      <c r="CP244" s="44">
        <v>0</v>
      </c>
      <c r="CQ244" s="44">
        <v>-119.0020088766462</v>
      </c>
      <c r="CR244" s="44">
        <v>0</v>
      </c>
      <c r="CS244" s="44">
        <v>0</v>
      </c>
      <c r="CT244" s="44">
        <v>-119.0020088766462</v>
      </c>
      <c r="CU244" s="44">
        <v>0</v>
      </c>
      <c r="CV244" s="44">
        <v>9999</v>
      </c>
      <c r="CW244" s="260">
        <v>0</v>
      </c>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row>
    <row r="245" spans="1:131">
      <c r="A245" s="23" t="s">
        <v>861</v>
      </c>
      <c r="B245" s="23"/>
      <c r="C245" s="44">
        <v>0</v>
      </c>
      <c r="D245" s="44">
        <v>0</v>
      </c>
      <c r="E245" s="44">
        <v>-8.1887999999999987</v>
      </c>
      <c r="F245" s="44">
        <v>0</v>
      </c>
      <c r="G245" s="44">
        <v>0</v>
      </c>
      <c r="H245" s="44">
        <v>0</v>
      </c>
      <c r="I245" s="44"/>
      <c r="J245" s="44"/>
      <c r="K245" s="44"/>
      <c r="L245" s="44">
        <v>0</v>
      </c>
      <c r="M245" s="44">
        <v>0</v>
      </c>
      <c r="N245" s="44">
        <v>0</v>
      </c>
      <c r="O245" s="44">
        <v>-8.270688046216069</v>
      </c>
      <c r="P245" s="44">
        <v>0</v>
      </c>
      <c r="Q245" s="44">
        <v>0</v>
      </c>
      <c r="R245" s="44">
        <v>0</v>
      </c>
      <c r="S245" s="44">
        <v>0</v>
      </c>
      <c r="T245" s="44">
        <v>0</v>
      </c>
      <c r="U245" s="44">
        <v>0</v>
      </c>
      <c r="V245" s="44">
        <v>0</v>
      </c>
      <c r="W245" s="44">
        <v>0</v>
      </c>
      <c r="X245" s="44">
        <v>0</v>
      </c>
      <c r="Y245" s="44">
        <v>0</v>
      </c>
      <c r="Z245" s="44">
        <v>0</v>
      </c>
      <c r="AA245" s="44">
        <v>0</v>
      </c>
      <c r="AB245" s="44">
        <v>0</v>
      </c>
      <c r="AC245" s="44">
        <v>0</v>
      </c>
      <c r="AD245" s="44">
        <v>0</v>
      </c>
      <c r="AE245" s="44">
        <v>0</v>
      </c>
      <c r="AF245" s="44">
        <v>0</v>
      </c>
      <c r="AG245" s="44">
        <v>0</v>
      </c>
      <c r="AH245" s="44">
        <v>0</v>
      </c>
      <c r="AI245" s="44">
        <v>0</v>
      </c>
      <c r="AJ245" s="44">
        <v>0</v>
      </c>
      <c r="AK245" s="44">
        <v>0</v>
      </c>
      <c r="AL245" s="44">
        <v>0</v>
      </c>
      <c r="AM245" s="44">
        <v>0</v>
      </c>
      <c r="AN245" s="44">
        <v>0</v>
      </c>
      <c r="AO245" s="44">
        <v>0</v>
      </c>
      <c r="AP245" s="44">
        <v>0</v>
      </c>
      <c r="AQ245" s="44">
        <v>0</v>
      </c>
      <c r="AR245" s="44">
        <v>0</v>
      </c>
      <c r="AS245" s="279">
        <v>9999</v>
      </c>
      <c r="AT245" s="44">
        <v>0</v>
      </c>
      <c r="AU245" s="44">
        <v>0</v>
      </c>
      <c r="AV245" s="44">
        <v>0</v>
      </c>
      <c r="AW245" s="44">
        <v>0</v>
      </c>
      <c r="AX245" s="44">
        <v>0</v>
      </c>
      <c r="AY245" s="44">
        <v>0</v>
      </c>
      <c r="AZ245" s="279">
        <v>9999</v>
      </c>
      <c r="BA245" s="44">
        <v>0</v>
      </c>
      <c r="BB245" s="44">
        <v>0</v>
      </c>
      <c r="BC245" s="44">
        <v>0</v>
      </c>
      <c r="BD245" s="44">
        <v>0</v>
      </c>
      <c r="BE245" s="44">
        <v>0</v>
      </c>
      <c r="BF245" s="44">
        <v>0</v>
      </c>
      <c r="BG245" s="44">
        <v>9999</v>
      </c>
      <c r="BH245" s="279">
        <v>9999</v>
      </c>
      <c r="BI245" s="44">
        <v>9999</v>
      </c>
      <c r="BJ245" s="44">
        <v>9999</v>
      </c>
      <c r="BK245" s="44">
        <v>9999</v>
      </c>
      <c r="BL245" s="44">
        <v>9999</v>
      </c>
      <c r="BM245" s="44">
        <v>9999</v>
      </c>
      <c r="BN245" s="44">
        <v>0</v>
      </c>
      <c r="BO245" s="44">
        <v>-55.686594528194938</v>
      </c>
      <c r="BP245" s="44">
        <v>0</v>
      </c>
      <c r="BQ245" s="44">
        <v>0</v>
      </c>
      <c r="BR245" s="44">
        <v>0</v>
      </c>
      <c r="BS245" s="44">
        <v>0</v>
      </c>
      <c r="BT245" s="44">
        <v>0</v>
      </c>
      <c r="BU245" s="44">
        <v>0</v>
      </c>
      <c r="BV245" s="44">
        <v>0</v>
      </c>
      <c r="BW245" s="44">
        <v>0</v>
      </c>
      <c r="BX245" s="44">
        <v>0</v>
      </c>
      <c r="BY245" s="44">
        <v>0</v>
      </c>
      <c r="BZ245" s="44">
        <v>0</v>
      </c>
      <c r="CA245" s="44">
        <v>0</v>
      </c>
      <c r="CB245" s="44">
        <v>-55.686594528194938</v>
      </c>
      <c r="CC245" s="44">
        <v>0</v>
      </c>
      <c r="CD245" s="260">
        <v>0</v>
      </c>
      <c r="CE245" s="44">
        <v>9999</v>
      </c>
      <c r="CF245" s="44">
        <v>0</v>
      </c>
      <c r="CG245" s="44">
        <v>-0.96767050140727873</v>
      </c>
      <c r="CH245" s="44">
        <v>-0.96767050140727873</v>
      </c>
      <c r="CI245" s="44">
        <v>0</v>
      </c>
      <c r="CJ245" s="44">
        <v>-4.8383525070364003E-2</v>
      </c>
      <c r="CK245" s="44">
        <v>-4.8383525070364003E-2</v>
      </c>
      <c r="CL245" s="44"/>
      <c r="CM245" s="44">
        <v>-8.270688046216069</v>
      </c>
      <c r="CN245" s="44"/>
      <c r="CO245" s="44">
        <v>0</v>
      </c>
      <c r="CP245" s="44">
        <v>0</v>
      </c>
      <c r="CQ245" s="44">
        <v>-55.686594528194938</v>
      </c>
      <c r="CR245" s="44">
        <v>0</v>
      </c>
      <c r="CS245" s="44">
        <v>0</v>
      </c>
      <c r="CT245" s="44">
        <v>-55.686594528194938</v>
      </c>
      <c r="CU245" s="44">
        <v>0</v>
      </c>
      <c r="CV245" s="44">
        <v>9999</v>
      </c>
      <c r="CW245" s="260">
        <v>0</v>
      </c>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row>
    <row r="246" spans="1:131">
      <c r="A246" s="23" t="s">
        <v>862</v>
      </c>
      <c r="B246" s="23"/>
      <c r="C246" s="44">
        <v>0</v>
      </c>
      <c r="D246" s="44">
        <v>0</v>
      </c>
      <c r="E246" s="44">
        <v>-15.0128</v>
      </c>
      <c r="F246" s="44">
        <v>0</v>
      </c>
      <c r="G246" s="44">
        <v>0</v>
      </c>
      <c r="H246" s="44">
        <v>0</v>
      </c>
      <c r="I246" s="44"/>
      <c r="J246" s="44"/>
      <c r="K246" s="44"/>
      <c r="L246" s="44">
        <v>0</v>
      </c>
      <c r="M246" s="44">
        <v>0</v>
      </c>
      <c r="N246" s="44">
        <v>0</v>
      </c>
      <c r="O246" s="44">
        <v>-15.162928127094194</v>
      </c>
      <c r="P246" s="44">
        <v>0</v>
      </c>
      <c r="Q246" s="44">
        <v>0</v>
      </c>
      <c r="R246" s="44">
        <v>0</v>
      </c>
      <c r="S246" s="44">
        <v>0</v>
      </c>
      <c r="T246" s="44">
        <v>0</v>
      </c>
      <c r="U246" s="44">
        <v>0</v>
      </c>
      <c r="V246" s="44">
        <v>0</v>
      </c>
      <c r="W246" s="44">
        <v>0</v>
      </c>
      <c r="X246" s="44">
        <v>0</v>
      </c>
      <c r="Y246" s="44">
        <v>0</v>
      </c>
      <c r="Z246" s="44">
        <v>0</v>
      </c>
      <c r="AA246" s="44">
        <v>0</v>
      </c>
      <c r="AB246" s="44">
        <v>0</v>
      </c>
      <c r="AC246" s="44">
        <v>0</v>
      </c>
      <c r="AD246" s="44">
        <v>0</v>
      </c>
      <c r="AE246" s="44">
        <v>0</v>
      </c>
      <c r="AF246" s="44">
        <v>0</v>
      </c>
      <c r="AG246" s="44">
        <v>0</v>
      </c>
      <c r="AH246" s="44">
        <v>0</v>
      </c>
      <c r="AI246" s="44">
        <v>0</v>
      </c>
      <c r="AJ246" s="44">
        <v>0</v>
      </c>
      <c r="AK246" s="44">
        <v>0</v>
      </c>
      <c r="AL246" s="44">
        <v>0</v>
      </c>
      <c r="AM246" s="44">
        <v>0</v>
      </c>
      <c r="AN246" s="44">
        <v>0</v>
      </c>
      <c r="AO246" s="44">
        <v>0</v>
      </c>
      <c r="AP246" s="44">
        <v>0</v>
      </c>
      <c r="AQ246" s="44">
        <v>0</v>
      </c>
      <c r="AR246" s="44">
        <v>0</v>
      </c>
      <c r="AS246" s="279">
        <v>9999</v>
      </c>
      <c r="AT246" s="44">
        <v>0</v>
      </c>
      <c r="AU246" s="44">
        <v>0</v>
      </c>
      <c r="AV246" s="44">
        <v>0</v>
      </c>
      <c r="AW246" s="44">
        <v>0</v>
      </c>
      <c r="AX246" s="44">
        <v>0</v>
      </c>
      <c r="AY246" s="44">
        <v>0</v>
      </c>
      <c r="AZ246" s="279">
        <v>9999</v>
      </c>
      <c r="BA246" s="44">
        <v>0</v>
      </c>
      <c r="BB246" s="44">
        <v>0</v>
      </c>
      <c r="BC246" s="44">
        <v>0</v>
      </c>
      <c r="BD246" s="44">
        <v>0</v>
      </c>
      <c r="BE246" s="44">
        <v>0</v>
      </c>
      <c r="BF246" s="44">
        <v>0</v>
      </c>
      <c r="BG246" s="44">
        <v>9999</v>
      </c>
      <c r="BH246" s="279">
        <v>9999</v>
      </c>
      <c r="BI246" s="44">
        <v>9999</v>
      </c>
      <c r="BJ246" s="44">
        <v>9999</v>
      </c>
      <c r="BK246" s="44">
        <v>9999</v>
      </c>
      <c r="BL246" s="44">
        <v>9999</v>
      </c>
      <c r="BM246" s="44">
        <v>9999</v>
      </c>
      <c r="BN246" s="44">
        <v>0</v>
      </c>
      <c r="BO246" s="44">
        <v>-103.0812072725461</v>
      </c>
      <c r="BP246" s="44">
        <v>0</v>
      </c>
      <c r="BQ246" s="44">
        <v>0</v>
      </c>
      <c r="BR246" s="44">
        <v>0</v>
      </c>
      <c r="BS246" s="44">
        <v>0</v>
      </c>
      <c r="BT246" s="44">
        <v>0</v>
      </c>
      <c r="BU246" s="44">
        <v>0</v>
      </c>
      <c r="BV246" s="44">
        <v>0</v>
      </c>
      <c r="BW246" s="44">
        <v>0</v>
      </c>
      <c r="BX246" s="44">
        <v>0</v>
      </c>
      <c r="BY246" s="44">
        <v>0</v>
      </c>
      <c r="BZ246" s="44">
        <v>0</v>
      </c>
      <c r="CA246" s="44">
        <v>0</v>
      </c>
      <c r="CB246" s="44">
        <v>-103.0812072725461</v>
      </c>
      <c r="CC246" s="44">
        <v>0</v>
      </c>
      <c r="CD246" s="260">
        <v>0</v>
      </c>
      <c r="CE246" s="44">
        <v>9999</v>
      </c>
      <c r="CF246" s="44">
        <v>0</v>
      </c>
      <c r="CG246" s="44">
        <v>-1.7740625908700156</v>
      </c>
      <c r="CH246" s="44">
        <v>-1.7740625908700156</v>
      </c>
      <c r="CI246" s="44">
        <v>0</v>
      </c>
      <c r="CJ246" s="44">
        <v>-8.8703129543501041E-2</v>
      </c>
      <c r="CK246" s="44">
        <v>-8.8703129543501041E-2</v>
      </c>
      <c r="CL246" s="44"/>
      <c r="CM246" s="44">
        <v>-15.162928127094194</v>
      </c>
      <c r="CN246" s="44"/>
      <c r="CO246" s="44">
        <v>0</v>
      </c>
      <c r="CP246" s="44">
        <v>0</v>
      </c>
      <c r="CQ246" s="44">
        <v>-103.0812072725461</v>
      </c>
      <c r="CR246" s="44">
        <v>0</v>
      </c>
      <c r="CS246" s="44">
        <v>0</v>
      </c>
      <c r="CT246" s="44">
        <v>-103.0812072725461</v>
      </c>
      <c r="CU246" s="44">
        <v>0</v>
      </c>
      <c r="CV246" s="44">
        <v>9999</v>
      </c>
      <c r="CW246" s="260">
        <v>0</v>
      </c>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row>
    <row r="247" spans="1:131">
      <c r="A247" s="23" t="s">
        <v>863</v>
      </c>
      <c r="B247" s="23"/>
      <c r="C247" s="44">
        <v>0</v>
      </c>
      <c r="D247" s="44">
        <v>0</v>
      </c>
      <c r="E247" s="44">
        <v>-19.562133333333332</v>
      </c>
      <c r="F247" s="44">
        <v>0</v>
      </c>
      <c r="G247" s="44">
        <v>0</v>
      </c>
      <c r="H247" s="44">
        <v>0</v>
      </c>
      <c r="I247" s="44"/>
      <c r="J247" s="44"/>
      <c r="K247" s="44"/>
      <c r="L247" s="44">
        <v>0</v>
      </c>
      <c r="M247" s="44">
        <v>0</v>
      </c>
      <c r="N247" s="44">
        <v>0</v>
      </c>
      <c r="O247" s="44">
        <v>-19.757754832274252</v>
      </c>
      <c r="P247" s="44">
        <v>0</v>
      </c>
      <c r="Q247" s="44">
        <v>0</v>
      </c>
      <c r="R247" s="44">
        <v>0</v>
      </c>
      <c r="S247" s="44">
        <v>0</v>
      </c>
      <c r="T247" s="44">
        <v>0</v>
      </c>
      <c r="U247" s="44">
        <v>0</v>
      </c>
      <c r="V247" s="44">
        <v>0</v>
      </c>
      <c r="W247" s="44">
        <v>0</v>
      </c>
      <c r="X247" s="44">
        <v>0</v>
      </c>
      <c r="Y247" s="44">
        <v>0</v>
      </c>
      <c r="Z247" s="44">
        <v>0</v>
      </c>
      <c r="AA247" s="44">
        <v>0</v>
      </c>
      <c r="AB247" s="44">
        <v>0</v>
      </c>
      <c r="AC247" s="44">
        <v>0</v>
      </c>
      <c r="AD247" s="44">
        <v>0</v>
      </c>
      <c r="AE247" s="44">
        <v>0</v>
      </c>
      <c r="AF247" s="44">
        <v>0</v>
      </c>
      <c r="AG247" s="44">
        <v>0</v>
      </c>
      <c r="AH247" s="44">
        <v>0</v>
      </c>
      <c r="AI247" s="44">
        <v>0</v>
      </c>
      <c r="AJ247" s="44">
        <v>0</v>
      </c>
      <c r="AK247" s="44">
        <v>0</v>
      </c>
      <c r="AL247" s="44">
        <v>0</v>
      </c>
      <c r="AM247" s="44">
        <v>0</v>
      </c>
      <c r="AN247" s="44">
        <v>0</v>
      </c>
      <c r="AO247" s="44">
        <v>0</v>
      </c>
      <c r="AP247" s="44">
        <v>0</v>
      </c>
      <c r="AQ247" s="44">
        <v>0</v>
      </c>
      <c r="AR247" s="44">
        <v>0</v>
      </c>
      <c r="AS247" s="279">
        <v>9999</v>
      </c>
      <c r="AT247" s="44">
        <v>0</v>
      </c>
      <c r="AU247" s="44">
        <v>0</v>
      </c>
      <c r="AV247" s="44">
        <v>0</v>
      </c>
      <c r="AW247" s="44">
        <v>0</v>
      </c>
      <c r="AX247" s="44">
        <v>0</v>
      </c>
      <c r="AY247" s="44">
        <v>0</v>
      </c>
      <c r="AZ247" s="279">
        <v>9999</v>
      </c>
      <c r="BA247" s="44">
        <v>0</v>
      </c>
      <c r="BB247" s="44">
        <v>0</v>
      </c>
      <c r="BC247" s="44">
        <v>0</v>
      </c>
      <c r="BD247" s="44">
        <v>0</v>
      </c>
      <c r="BE247" s="44">
        <v>0</v>
      </c>
      <c r="BF247" s="44">
        <v>0</v>
      </c>
      <c r="BG247" s="44">
        <v>9999</v>
      </c>
      <c r="BH247" s="279">
        <v>9999</v>
      </c>
      <c r="BI247" s="44">
        <v>9999</v>
      </c>
      <c r="BJ247" s="44">
        <v>9999</v>
      </c>
      <c r="BK247" s="44">
        <v>9999</v>
      </c>
      <c r="BL247" s="44">
        <v>9999</v>
      </c>
      <c r="BM247" s="44">
        <v>9999</v>
      </c>
      <c r="BN247" s="44">
        <v>0</v>
      </c>
      <c r="BO247" s="44">
        <v>-134.31793674907539</v>
      </c>
      <c r="BP247" s="44">
        <v>0</v>
      </c>
      <c r="BQ247" s="44">
        <v>0</v>
      </c>
      <c r="BR247" s="44">
        <v>0</v>
      </c>
      <c r="BS247" s="44">
        <v>0</v>
      </c>
      <c r="BT247" s="44">
        <v>0</v>
      </c>
      <c r="BU247" s="44">
        <v>0</v>
      </c>
      <c r="BV247" s="44">
        <v>0</v>
      </c>
      <c r="BW247" s="44">
        <v>0</v>
      </c>
      <c r="BX247" s="44">
        <v>0</v>
      </c>
      <c r="BY247" s="44">
        <v>0</v>
      </c>
      <c r="BZ247" s="44">
        <v>0</v>
      </c>
      <c r="CA247" s="44">
        <v>0</v>
      </c>
      <c r="CB247" s="44">
        <v>-134.31793674907539</v>
      </c>
      <c r="CC247" s="44">
        <v>0</v>
      </c>
      <c r="CD247" s="260">
        <v>0</v>
      </c>
      <c r="CE247" s="44">
        <v>9999</v>
      </c>
      <c r="CF247" s="44">
        <v>0</v>
      </c>
      <c r="CG247" s="44">
        <v>-2.3116573153760887</v>
      </c>
      <c r="CH247" s="44">
        <v>-2.3116573153760887</v>
      </c>
      <c r="CI247" s="44">
        <v>0</v>
      </c>
      <c r="CJ247" s="44">
        <v>-0.11558286576880437</v>
      </c>
      <c r="CK247" s="44">
        <v>-0.11558286576880437</v>
      </c>
      <c r="CL247" s="44"/>
      <c r="CM247" s="44">
        <v>-19.757754832274252</v>
      </c>
      <c r="CN247" s="44"/>
      <c r="CO247" s="44">
        <v>0</v>
      </c>
      <c r="CP247" s="44">
        <v>0</v>
      </c>
      <c r="CQ247" s="44">
        <v>-134.31793674907539</v>
      </c>
      <c r="CR247" s="44">
        <v>0</v>
      </c>
      <c r="CS247" s="44">
        <v>0</v>
      </c>
      <c r="CT247" s="44">
        <v>-134.31793674907539</v>
      </c>
      <c r="CU247" s="44">
        <v>0</v>
      </c>
      <c r="CV247" s="44">
        <v>9999</v>
      </c>
      <c r="CW247" s="260">
        <v>0</v>
      </c>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row>
    <row r="248" spans="1:131">
      <c r="A248" s="23" t="s">
        <v>864</v>
      </c>
      <c r="B248" s="23"/>
      <c r="C248" s="44">
        <v>0</v>
      </c>
      <c r="D248" s="44">
        <v>0</v>
      </c>
      <c r="E248" s="44">
        <v>-17.7424</v>
      </c>
      <c r="F248" s="44">
        <v>0</v>
      </c>
      <c r="G248" s="44">
        <v>0</v>
      </c>
      <c r="H248" s="44">
        <v>0</v>
      </c>
      <c r="I248" s="44"/>
      <c r="J248" s="44"/>
      <c r="K248" s="44"/>
      <c r="L248" s="44">
        <v>0</v>
      </c>
      <c r="M248" s="44">
        <v>0</v>
      </c>
      <c r="N248" s="44">
        <v>0</v>
      </c>
      <c r="O248" s="44">
        <v>-17.919824150202228</v>
      </c>
      <c r="P248" s="44">
        <v>0</v>
      </c>
      <c r="Q248" s="44">
        <v>0</v>
      </c>
      <c r="R248" s="44">
        <v>0</v>
      </c>
      <c r="S248" s="44">
        <v>0</v>
      </c>
      <c r="T248" s="44">
        <v>0</v>
      </c>
      <c r="U248" s="44">
        <v>0</v>
      </c>
      <c r="V248" s="44">
        <v>0</v>
      </c>
      <c r="W248" s="44">
        <v>0</v>
      </c>
      <c r="X248" s="44">
        <v>0</v>
      </c>
      <c r="Y248" s="44">
        <v>0</v>
      </c>
      <c r="Z248" s="44">
        <v>0</v>
      </c>
      <c r="AA248" s="44">
        <v>0</v>
      </c>
      <c r="AB248" s="44">
        <v>0</v>
      </c>
      <c r="AC248" s="44">
        <v>0</v>
      </c>
      <c r="AD248" s="44">
        <v>0</v>
      </c>
      <c r="AE248" s="44">
        <v>0</v>
      </c>
      <c r="AF248" s="44">
        <v>0</v>
      </c>
      <c r="AG248" s="44">
        <v>0</v>
      </c>
      <c r="AH248" s="44">
        <v>0</v>
      </c>
      <c r="AI248" s="44">
        <v>0</v>
      </c>
      <c r="AJ248" s="44">
        <v>0</v>
      </c>
      <c r="AK248" s="44">
        <v>0</v>
      </c>
      <c r="AL248" s="44">
        <v>0</v>
      </c>
      <c r="AM248" s="44">
        <v>0</v>
      </c>
      <c r="AN248" s="44">
        <v>0</v>
      </c>
      <c r="AO248" s="44">
        <v>0</v>
      </c>
      <c r="AP248" s="44">
        <v>0</v>
      </c>
      <c r="AQ248" s="44">
        <v>0</v>
      </c>
      <c r="AR248" s="44">
        <v>0</v>
      </c>
      <c r="AS248" s="279">
        <v>9999</v>
      </c>
      <c r="AT248" s="44">
        <v>0</v>
      </c>
      <c r="AU248" s="44">
        <v>0</v>
      </c>
      <c r="AV248" s="44">
        <v>0</v>
      </c>
      <c r="AW248" s="44">
        <v>0</v>
      </c>
      <c r="AX248" s="44">
        <v>0</v>
      </c>
      <c r="AY248" s="44">
        <v>0</v>
      </c>
      <c r="AZ248" s="279">
        <v>9999</v>
      </c>
      <c r="BA248" s="44">
        <v>0</v>
      </c>
      <c r="BB248" s="44">
        <v>0</v>
      </c>
      <c r="BC248" s="44">
        <v>0</v>
      </c>
      <c r="BD248" s="44">
        <v>0</v>
      </c>
      <c r="BE248" s="44">
        <v>0</v>
      </c>
      <c r="BF248" s="44">
        <v>0</v>
      </c>
      <c r="BG248" s="44">
        <v>9999</v>
      </c>
      <c r="BH248" s="279">
        <v>9999</v>
      </c>
      <c r="BI248" s="44">
        <v>9999</v>
      </c>
      <c r="BJ248" s="44">
        <v>9999</v>
      </c>
      <c r="BK248" s="44">
        <v>9999</v>
      </c>
      <c r="BL248" s="44">
        <v>9999</v>
      </c>
      <c r="BM248" s="44">
        <v>9999</v>
      </c>
      <c r="BN248" s="44">
        <v>0</v>
      </c>
      <c r="BO248" s="44">
        <v>-121.82324495846363</v>
      </c>
      <c r="BP248" s="44">
        <v>0</v>
      </c>
      <c r="BQ248" s="44">
        <v>0</v>
      </c>
      <c r="BR248" s="44">
        <v>0</v>
      </c>
      <c r="BS248" s="44">
        <v>0</v>
      </c>
      <c r="BT248" s="44">
        <v>0</v>
      </c>
      <c r="BU248" s="44">
        <v>0</v>
      </c>
      <c r="BV248" s="44">
        <v>0</v>
      </c>
      <c r="BW248" s="44">
        <v>0</v>
      </c>
      <c r="BX248" s="44">
        <v>0</v>
      </c>
      <c r="BY248" s="44">
        <v>0</v>
      </c>
      <c r="BZ248" s="44">
        <v>0</v>
      </c>
      <c r="CA248" s="44">
        <v>0</v>
      </c>
      <c r="CB248" s="44">
        <v>-121.82324495846363</v>
      </c>
      <c r="CC248" s="44">
        <v>0</v>
      </c>
      <c r="CD248" s="260">
        <v>0</v>
      </c>
      <c r="CE248" s="44">
        <v>9999</v>
      </c>
      <c r="CF248" s="44">
        <v>0</v>
      </c>
      <c r="CG248" s="44">
        <v>-2.0966194255736608</v>
      </c>
      <c r="CH248" s="44">
        <v>-2.0966194255736608</v>
      </c>
      <c r="CI248" s="44">
        <v>0</v>
      </c>
      <c r="CJ248" s="44">
        <v>-0.10483097127868304</v>
      </c>
      <c r="CK248" s="44">
        <v>-0.10483097127868304</v>
      </c>
      <c r="CL248" s="44"/>
      <c r="CM248" s="44">
        <v>-17.919824150202228</v>
      </c>
      <c r="CN248" s="44"/>
      <c r="CO248" s="44">
        <v>0</v>
      </c>
      <c r="CP248" s="44">
        <v>0</v>
      </c>
      <c r="CQ248" s="44">
        <v>-121.82324495846363</v>
      </c>
      <c r="CR248" s="44">
        <v>0</v>
      </c>
      <c r="CS248" s="44">
        <v>0</v>
      </c>
      <c r="CT248" s="44">
        <v>-121.82324495846363</v>
      </c>
      <c r="CU248" s="44">
        <v>0</v>
      </c>
      <c r="CV248" s="44">
        <v>9999</v>
      </c>
      <c r="CW248" s="260">
        <v>0</v>
      </c>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row>
    <row r="249" spans="1:131">
      <c r="A249" s="23" t="s">
        <v>865</v>
      </c>
      <c r="B249" s="23"/>
      <c r="C249" s="44">
        <v>0</v>
      </c>
      <c r="D249" s="44">
        <v>0</v>
      </c>
      <c r="E249" s="44">
        <v>-14.102933333333333</v>
      </c>
      <c r="F249" s="44">
        <v>0</v>
      </c>
      <c r="G249" s="44">
        <v>0</v>
      </c>
      <c r="H249" s="44">
        <v>0</v>
      </c>
      <c r="I249" s="44"/>
      <c r="J249" s="44"/>
      <c r="K249" s="44"/>
      <c r="L249" s="44">
        <v>0</v>
      </c>
      <c r="M249" s="44">
        <v>0</v>
      </c>
      <c r="N249" s="44">
        <v>0</v>
      </c>
      <c r="O249" s="44">
        <v>-14.24396278605818</v>
      </c>
      <c r="P249" s="44">
        <v>0</v>
      </c>
      <c r="Q249" s="44">
        <v>0</v>
      </c>
      <c r="R249" s="44">
        <v>0</v>
      </c>
      <c r="S249" s="44">
        <v>0</v>
      </c>
      <c r="T249" s="44">
        <v>0</v>
      </c>
      <c r="U249" s="44">
        <v>0</v>
      </c>
      <c r="V249" s="44">
        <v>0</v>
      </c>
      <c r="W249" s="44">
        <v>0</v>
      </c>
      <c r="X249" s="44">
        <v>0</v>
      </c>
      <c r="Y249" s="44">
        <v>0</v>
      </c>
      <c r="Z249" s="44">
        <v>0</v>
      </c>
      <c r="AA249" s="44">
        <v>0</v>
      </c>
      <c r="AB249" s="44">
        <v>0</v>
      </c>
      <c r="AC249" s="44">
        <v>0</v>
      </c>
      <c r="AD249" s="44">
        <v>0</v>
      </c>
      <c r="AE249" s="44">
        <v>0</v>
      </c>
      <c r="AF249" s="44">
        <v>0</v>
      </c>
      <c r="AG249" s="44">
        <v>0</v>
      </c>
      <c r="AH249" s="44">
        <v>0</v>
      </c>
      <c r="AI249" s="44">
        <v>0</v>
      </c>
      <c r="AJ249" s="44">
        <v>0</v>
      </c>
      <c r="AK249" s="44">
        <v>0</v>
      </c>
      <c r="AL249" s="44">
        <v>0</v>
      </c>
      <c r="AM249" s="44">
        <v>0</v>
      </c>
      <c r="AN249" s="44">
        <v>0</v>
      </c>
      <c r="AO249" s="44">
        <v>0</v>
      </c>
      <c r="AP249" s="44">
        <v>0</v>
      </c>
      <c r="AQ249" s="44">
        <v>0</v>
      </c>
      <c r="AR249" s="44">
        <v>0</v>
      </c>
      <c r="AS249" s="279">
        <v>9999</v>
      </c>
      <c r="AT249" s="44">
        <v>0</v>
      </c>
      <c r="AU249" s="44">
        <v>0</v>
      </c>
      <c r="AV249" s="44">
        <v>0</v>
      </c>
      <c r="AW249" s="44">
        <v>0</v>
      </c>
      <c r="AX249" s="44">
        <v>0</v>
      </c>
      <c r="AY249" s="44">
        <v>0</v>
      </c>
      <c r="AZ249" s="279">
        <v>9999</v>
      </c>
      <c r="BA249" s="44">
        <v>0</v>
      </c>
      <c r="BB249" s="44">
        <v>0</v>
      </c>
      <c r="BC249" s="44">
        <v>0</v>
      </c>
      <c r="BD249" s="44">
        <v>0</v>
      </c>
      <c r="BE249" s="44">
        <v>0</v>
      </c>
      <c r="BF249" s="44">
        <v>0</v>
      </c>
      <c r="BG249" s="44">
        <v>9999</v>
      </c>
      <c r="BH249" s="279">
        <v>9999</v>
      </c>
      <c r="BI249" s="44">
        <v>9999</v>
      </c>
      <c r="BJ249" s="44">
        <v>9999</v>
      </c>
      <c r="BK249" s="44">
        <v>9999</v>
      </c>
      <c r="BL249" s="44">
        <v>9999</v>
      </c>
      <c r="BM249" s="44">
        <v>9999</v>
      </c>
      <c r="BN249" s="44">
        <v>0</v>
      </c>
      <c r="BO249" s="44">
        <v>-96.833861377240211</v>
      </c>
      <c r="BP249" s="44">
        <v>0</v>
      </c>
      <c r="BQ249" s="44">
        <v>0</v>
      </c>
      <c r="BR249" s="44">
        <v>0</v>
      </c>
      <c r="BS249" s="44">
        <v>0</v>
      </c>
      <c r="BT249" s="44">
        <v>0</v>
      </c>
      <c r="BU249" s="44">
        <v>0</v>
      </c>
      <c r="BV249" s="44">
        <v>0</v>
      </c>
      <c r="BW249" s="44">
        <v>0</v>
      </c>
      <c r="BX249" s="44">
        <v>0</v>
      </c>
      <c r="BY249" s="44">
        <v>0</v>
      </c>
      <c r="BZ249" s="44">
        <v>0</v>
      </c>
      <c r="CA249" s="44">
        <v>0</v>
      </c>
      <c r="CB249" s="44">
        <v>-96.833861377240211</v>
      </c>
      <c r="CC249" s="44">
        <v>0</v>
      </c>
      <c r="CD249" s="260">
        <v>0</v>
      </c>
      <c r="CE249" s="44">
        <v>9999</v>
      </c>
      <c r="CF249" s="44">
        <v>0</v>
      </c>
      <c r="CG249" s="44">
        <v>-1.6665436459688066</v>
      </c>
      <c r="CH249" s="44">
        <v>-1.6665436459688066</v>
      </c>
      <c r="CI249" s="44">
        <v>0</v>
      </c>
      <c r="CJ249" s="44">
        <v>-8.3327182298440355E-2</v>
      </c>
      <c r="CK249" s="44">
        <v>-8.3327182298440355E-2</v>
      </c>
      <c r="CL249" s="44"/>
      <c r="CM249" s="44">
        <v>-14.24396278605818</v>
      </c>
      <c r="CN249" s="44"/>
      <c r="CO249" s="44">
        <v>0</v>
      </c>
      <c r="CP249" s="44">
        <v>0</v>
      </c>
      <c r="CQ249" s="44">
        <v>-96.833861377240211</v>
      </c>
      <c r="CR249" s="44">
        <v>0</v>
      </c>
      <c r="CS249" s="44">
        <v>0</v>
      </c>
      <c r="CT249" s="44">
        <v>-96.833861377240211</v>
      </c>
      <c r="CU249" s="44">
        <v>0</v>
      </c>
      <c r="CV249" s="44">
        <v>9999</v>
      </c>
      <c r="CW249" s="260">
        <v>0</v>
      </c>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row>
    <row r="250" spans="1:131">
      <c r="A250" s="23" t="s">
        <v>866</v>
      </c>
      <c r="B250" s="23"/>
      <c r="C250" s="44">
        <v>0</v>
      </c>
      <c r="D250" s="44">
        <v>0</v>
      </c>
      <c r="E250" s="44">
        <v>-10.008533333333332</v>
      </c>
      <c r="F250" s="44">
        <v>0</v>
      </c>
      <c r="G250" s="44">
        <v>0</v>
      </c>
      <c r="H250" s="44">
        <v>0</v>
      </c>
      <c r="I250" s="44"/>
      <c r="J250" s="44"/>
      <c r="K250" s="44"/>
      <c r="L250" s="44">
        <v>0</v>
      </c>
      <c r="M250" s="44">
        <v>0</v>
      </c>
      <c r="N250" s="44">
        <v>0</v>
      </c>
      <c r="O250" s="44">
        <v>-10.108618647837897</v>
      </c>
      <c r="P250" s="44">
        <v>0</v>
      </c>
      <c r="Q250" s="44">
        <v>0</v>
      </c>
      <c r="R250" s="44">
        <v>0</v>
      </c>
      <c r="S250" s="44">
        <v>0</v>
      </c>
      <c r="T250" s="44">
        <v>0</v>
      </c>
      <c r="U250" s="44">
        <v>0</v>
      </c>
      <c r="V250" s="44">
        <v>0</v>
      </c>
      <c r="W250" s="44">
        <v>0</v>
      </c>
      <c r="X250" s="44">
        <v>0</v>
      </c>
      <c r="Y250" s="44">
        <v>0</v>
      </c>
      <c r="Z250" s="44">
        <v>0</v>
      </c>
      <c r="AA250" s="44">
        <v>0</v>
      </c>
      <c r="AB250" s="44">
        <v>0</v>
      </c>
      <c r="AC250" s="44">
        <v>0</v>
      </c>
      <c r="AD250" s="44">
        <v>0</v>
      </c>
      <c r="AE250" s="44">
        <v>0</v>
      </c>
      <c r="AF250" s="44">
        <v>0</v>
      </c>
      <c r="AG250" s="44">
        <v>0</v>
      </c>
      <c r="AH250" s="44">
        <v>0</v>
      </c>
      <c r="AI250" s="44">
        <v>0</v>
      </c>
      <c r="AJ250" s="44">
        <v>0</v>
      </c>
      <c r="AK250" s="44">
        <v>0</v>
      </c>
      <c r="AL250" s="44">
        <v>0</v>
      </c>
      <c r="AM250" s="44">
        <v>0</v>
      </c>
      <c r="AN250" s="44">
        <v>0</v>
      </c>
      <c r="AO250" s="44">
        <v>0</v>
      </c>
      <c r="AP250" s="44">
        <v>0</v>
      </c>
      <c r="AQ250" s="44">
        <v>0</v>
      </c>
      <c r="AR250" s="44">
        <v>0</v>
      </c>
      <c r="AS250" s="279">
        <v>9999</v>
      </c>
      <c r="AT250" s="44">
        <v>0</v>
      </c>
      <c r="AU250" s="44">
        <v>0</v>
      </c>
      <c r="AV250" s="44">
        <v>0</v>
      </c>
      <c r="AW250" s="44">
        <v>0</v>
      </c>
      <c r="AX250" s="44">
        <v>0</v>
      </c>
      <c r="AY250" s="44">
        <v>0</v>
      </c>
      <c r="AZ250" s="279">
        <v>9999</v>
      </c>
      <c r="BA250" s="44">
        <v>0</v>
      </c>
      <c r="BB250" s="44">
        <v>0</v>
      </c>
      <c r="BC250" s="44">
        <v>0</v>
      </c>
      <c r="BD250" s="44">
        <v>0</v>
      </c>
      <c r="BE250" s="44">
        <v>0</v>
      </c>
      <c r="BF250" s="44">
        <v>0</v>
      </c>
      <c r="BG250" s="44">
        <v>9999</v>
      </c>
      <c r="BH250" s="279">
        <v>9999</v>
      </c>
      <c r="BI250" s="44">
        <v>9999</v>
      </c>
      <c r="BJ250" s="44">
        <v>9999</v>
      </c>
      <c r="BK250" s="44">
        <v>9999</v>
      </c>
      <c r="BL250" s="44">
        <v>9999</v>
      </c>
      <c r="BM250" s="44">
        <v>9999</v>
      </c>
      <c r="BN250" s="44">
        <v>0</v>
      </c>
      <c r="BO250" s="44">
        <v>-68.866847074153767</v>
      </c>
      <c r="BP250" s="44">
        <v>0</v>
      </c>
      <c r="BQ250" s="44">
        <v>0</v>
      </c>
      <c r="BR250" s="44">
        <v>0</v>
      </c>
      <c r="BS250" s="44">
        <v>0</v>
      </c>
      <c r="BT250" s="44">
        <v>0</v>
      </c>
      <c r="BU250" s="44">
        <v>0</v>
      </c>
      <c r="BV250" s="44">
        <v>0</v>
      </c>
      <c r="BW250" s="44">
        <v>0</v>
      </c>
      <c r="BX250" s="44">
        <v>0</v>
      </c>
      <c r="BY250" s="44">
        <v>0</v>
      </c>
      <c r="BZ250" s="44">
        <v>0</v>
      </c>
      <c r="CA250" s="44">
        <v>0</v>
      </c>
      <c r="CB250" s="44">
        <v>-68.866847074153767</v>
      </c>
      <c r="CC250" s="44">
        <v>0</v>
      </c>
      <c r="CD250" s="260">
        <v>0</v>
      </c>
      <c r="CE250" s="44">
        <v>9999</v>
      </c>
      <c r="CF250" s="44">
        <v>0</v>
      </c>
      <c r="CG250" s="44">
        <v>-1.1827083817970334</v>
      </c>
      <c r="CH250" s="44">
        <v>-1.1827083817970334</v>
      </c>
      <c r="CI250" s="44">
        <v>0</v>
      </c>
      <c r="CJ250" s="44">
        <v>-5.9135419089851697E-2</v>
      </c>
      <c r="CK250" s="44">
        <v>-5.9135419089851697E-2</v>
      </c>
      <c r="CL250" s="44"/>
      <c r="CM250" s="44">
        <v>-10.108618647837897</v>
      </c>
      <c r="CN250" s="44"/>
      <c r="CO250" s="44">
        <v>0</v>
      </c>
      <c r="CP250" s="44">
        <v>0</v>
      </c>
      <c r="CQ250" s="44">
        <v>-68.866847074153767</v>
      </c>
      <c r="CR250" s="44">
        <v>0</v>
      </c>
      <c r="CS250" s="44">
        <v>0</v>
      </c>
      <c r="CT250" s="44">
        <v>-68.866847074153767</v>
      </c>
      <c r="CU250" s="44">
        <v>0</v>
      </c>
      <c r="CV250" s="44">
        <v>9999</v>
      </c>
      <c r="CW250" s="260">
        <v>0</v>
      </c>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row>
    <row r="251" spans="1:131">
      <c r="A251" s="23" t="s">
        <v>867</v>
      </c>
      <c r="B251" s="23"/>
      <c r="C251" s="44">
        <v>0</v>
      </c>
      <c r="D251" s="44">
        <v>0</v>
      </c>
      <c r="E251" s="44">
        <v>-17.7424</v>
      </c>
      <c r="F251" s="44">
        <v>0</v>
      </c>
      <c r="G251" s="44">
        <v>0</v>
      </c>
      <c r="H251" s="44">
        <v>0</v>
      </c>
      <c r="I251" s="44"/>
      <c r="J251" s="44"/>
      <c r="K251" s="44"/>
      <c r="L251" s="44">
        <v>0</v>
      </c>
      <c r="M251" s="44">
        <v>0</v>
      </c>
      <c r="N251" s="44">
        <v>0</v>
      </c>
      <c r="O251" s="44">
        <v>-17.919823966621728</v>
      </c>
      <c r="P251" s="44">
        <v>0</v>
      </c>
      <c r="Q251" s="44">
        <v>0</v>
      </c>
      <c r="R251" s="44">
        <v>0</v>
      </c>
      <c r="S251" s="44">
        <v>0</v>
      </c>
      <c r="T251" s="44">
        <v>0</v>
      </c>
      <c r="U251" s="44">
        <v>0</v>
      </c>
      <c r="V251" s="44">
        <v>0</v>
      </c>
      <c r="W251" s="44">
        <v>0</v>
      </c>
      <c r="X251" s="44">
        <v>0</v>
      </c>
      <c r="Y251" s="44">
        <v>0</v>
      </c>
      <c r="Z251" s="44">
        <v>0</v>
      </c>
      <c r="AA251" s="44">
        <v>0</v>
      </c>
      <c r="AB251" s="44">
        <v>0</v>
      </c>
      <c r="AC251" s="44">
        <v>0</v>
      </c>
      <c r="AD251" s="44">
        <v>0</v>
      </c>
      <c r="AE251" s="44">
        <v>0</v>
      </c>
      <c r="AF251" s="44">
        <v>0</v>
      </c>
      <c r="AG251" s="44">
        <v>0</v>
      </c>
      <c r="AH251" s="44">
        <v>0</v>
      </c>
      <c r="AI251" s="44">
        <v>0</v>
      </c>
      <c r="AJ251" s="44">
        <v>0</v>
      </c>
      <c r="AK251" s="44">
        <v>0</v>
      </c>
      <c r="AL251" s="44">
        <v>0</v>
      </c>
      <c r="AM251" s="44">
        <v>0</v>
      </c>
      <c r="AN251" s="44">
        <v>0</v>
      </c>
      <c r="AO251" s="44">
        <v>0</v>
      </c>
      <c r="AP251" s="44">
        <v>0</v>
      </c>
      <c r="AQ251" s="44">
        <v>0</v>
      </c>
      <c r="AR251" s="44">
        <v>0</v>
      </c>
      <c r="AS251" s="279">
        <v>9999</v>
      </c>
      <c r="AT251" s="44">
        <v>0</v>
      </c>
      <c r="AU251" s="44">
        <v>0</v>
      </c>
      <c r="AV251" s="44">
        <v>0</v>
      </c>
      <c r="AW251" s="44">
        <v>0</v>
      </c>
      <c r="AX251" s="44">
        <v>0</v>
      </c>
      <c r="AY251" s="44">
        <v>0</v>
      </c>
      <c r="AZ251" s="279">
        <v>9999</v>
      </c>
      <c r="BA251" s="44">
        <v>0</v>
      </c>
      <c r="BB251" s="44">
        <v>0</v>
      </c>
      <c r="BC251" s="44">
        <v>0</v>
      </c>
      <c r="BD251" s="44">
        <v>0</v>
      </c>
      <c r="BE251" s="44">
        <v>0</v>
      </c>
      <c r="BF251" s="44">
        <v>0</v>
      </c>
      <c r="BG251" s="44">
        <v>9999</v>
      </c>
      <c r="BH251" s="279">
        <v>9999</v>
      </c>
      <c r="BI251" s="44">
        <v>9999</v>
      </c>
      <c r="BJ251" s="44">
        <v>9999</v>
      </c>
      <c r="BK251" s="44">
        <v>9999</v>
      </c>
      <c r="BL251" s="44">
        <v>9999</v>
      </c>
      <c r="BM251" s="44">
        <v>9999</v>
      </c>
      <c r="BN251" s="44">
        <v>0</v>
      </c>
      <c r="BO251" s="44">
        <v>-122.08213799509083</v>
      </c>
      <c r="BP251" s="44">
        <v>0</v>
      </c>
      <c r="BQ251" s="44">
        <v>0</v>
      </c>
      <c r="BR251" s="44">
        <v>0</v>
      </c>
      <c r="BS251" s="44">
        <v>0</v>
      </c>
      <c r="BT251" s="44">
        <v>0</v>
      </c>
      <c r="BU251" s="44">
        <v>0</v>
      </c>
      <c r="BV251" s="44">
        <v>0</v>
      </c>
      <c r="BW251" s="44">
        <v>0</v>
      </c>
      <c r="BX251" s="44">
        <v>0</v>
      </c>
      <c r="BY251" s="44">
        <v>0</v>
      </c>
      <c r="BZ251" s="44">
        <v>0</v>
      </c>
      <c r="CA251" s="44">
        <v>0</v>
      </c>
      <c r="CB251" s="44">
        <v>-122.08213799509083</v>
      </c>
      <c r="CC251" s="44">
        <v>0</v>
      </c>
      <c r="CD251" s="260">
        <v>0</v>
      </c>
      <c r="CE251" s="44">
        <v>9999</v>
      </c>
      <c r="CF251" s="44">
        <v>0</v>
      </c>
      <c r="CG251" s="44">
        <v>-2.0966194040947452</v>
      </c>
      <c r="CH251" s="44">
        <v>-2.0966194040947452</v>
      </c>
      <c r="CI251" s="44">
        <v>0</v>
      </c>
      <c r="CJ251" s="44">
        <v>-0.10483097020473707</v>
      </c>
      <c r="CK251" s="44">
        <v>-0.10483097020473707</v>
      </c>
      <c r="CL251" s="44"/>
      <c r="CM251" s="44">
        <v>-17.919823966621728</v>
      </c>
      <c r="CN251" s="44"/>
      <c r="CO251" s="44">
        <v>0</v>
      </c>
      <c r="CP251" s="44">
        <v>0</v>
      </c>
      <c r="CQ251" s="44">
        <v>-122.08213799509083</v>
      </c>
      <c r="CR251" s="44">
        <v>0</v>
      </c>
      <c r="CS251" s="44">
        <v>0</v>
      </c>
      <c r="CT251" s="44">
        <v>-122.08213799509083</v>
      </c>
      <c r="CU251" s="44">
        <v>0</v>
      </c>
      <c r="CV251" s="44">
        <v>9999</v>
      </c>
      <c r="CW251" s="260">
        <v>0</v>
      </c>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row>
    <row r="252" spans="1:131">
      <c r="A252" s="23" t="s">
        <v>868</v>
      </c>
      <c r="B252" s="23"/>
      <c r="C252" s="44">
        <v>0</v>
      </c>
      <c r="D252" s="44">
        <v>0</v>
      </c>
      <c r="E252" s="44">
        <v>-26.841066666666666</v>
      </c>
      <c r="F252" s="44">
        <v>0</v>
      </c>
      <c r="G252" s="44">
        <v>0</v>
      </c>
      <c r="H252" s="44">
        <v>0</v>
      </c>
      <c r="I252" s="44"/>
      <c r="J252" s="44"/>
      <c r="K252" s="44"/>
      <c r="L252" s="44">
        <v>0</v>
      </c>
      <c r="M252" s="44">
        <v>0</v>
      </c>
      <c r="N252" s="44">
        <v>0</v>
      </c>
      <c r="O252" s="44">
        <v>-27.109477156599652</v>
      </c>
      <c r="P252" s="44">
        <v>0</v>
      </c>
      <c r="Q252" s="44">
        <v>0</v>
      </c>
      <c r="R252" s="44">
        <v>0</v>
      </c>
      <c r="S252" s="44">
        <v>0</v>
      </c>
      <c r="T252" s="44">
        <v>0</v>
      </c>
      <c r="U252" s="44">
        <v>0</v>
      </c>
      <c r="V252" s="44">
        <v>0</v>
      </c>
      <c r="W252" s="44">
        <v>0</v>
      </c>
      <c r="X252" s="44">
        <v>0</v>
      </c>
      <c r="Y252" s="44">
        <v>0</v>
      </c>
      <c r="Z252" s="44">
        <v>0</v>
      </c>
      <c r="AA252" s="44">
        <v>0</v>
      </c>
      <c r="AB252" s="44">
        <v>0</v>
      </c>
      <c r="AC252" s="44">
        <v>0</v>
      </c>
      <c r="AD252" s="44">
        <v>0</v>
      </c>
      <c r="AE252" s="44">
        <v>0</v>
      </c>
      <c r="AF252" s="44">
        <v>0</v>
      </c>
      <c r="AG252" s="44">
        <v>0</v>
      </c>
      <c r="AH252" s="44">
        <v>0</v>
      </c>
      <c r="AI252" s="44">
        <v>0</v>
      </c>
      <c r="AJ252" s="44">
        <v>0</v>
      </c>
      <c r="AK252" s="44">
        <v>0</v>
      </c>
      <c r="AL252" s="44">
        <v>0</v>
      </c>
      <c r="AM252" s="44">
        <v>0</v>
      </c>
      <c r="AN252" s="44">
        <v>0</v>
      </c>
      <c r="AO252" s="44">
        <v>0</v>
      </c>
      <c r="AP252" s="44">
        <v>0</v>
      </c>
      <c r="AQ252" s="44">
        <v>0</v>
      </c>
      <c r="AR252" s="44">
        <v>0</v>
      </c>
      <c r="AS252" s="279">
        <v>9999</v>
      </c>
      <c r="AT252" s="44">
        <v>0</v>
      </c>
      <c r="AU252" s="44">
        <v>0</v>
      </c>
      <c r="AV252" s="44">
        <v>0</v>
      </c>
      <c r="AW252" s="44">
        <v>0</v>
      </c>
      <c r="AX252" s="44">
        <v>0</v>
      </c>
      <c r="AY252" s="44">
        <v>0</v>
      </c>
      <c r="AZ252" s="279">
        <v>9999</v>
      </c>
      <c r="BA252" s="44">
        <v>0</v>
      </c>
      <c r="BB252" s="44">
        <v>0</v>
      </c>
      <c r="BC252" s="44">
        <v>0</v>
      </c>
      <c r="BD252" s="44">
        <v>0</v>
      </c>
      <c r="BE252" s="44">
        <v>0</v>
      </c>
      <c r="BF252" s="44">
        <v>0</v>
      </c>
      <c r="BG252" s="44">
        <v>9999</v>
      </c>
      <c r="BH252" s="279">
        <v>9999</v>
      </c>
      <c r="BI252" s="44">
        <v>9999</v>
      </c>
      <c r="BJ252" s="44">
        <v>9999</v>
      </c>
      <c r="BK252" s="44">
        <v>9999</v>
      </c>
      <c r="BL252" s="44">
        <v>9999</v>
      </c>
      <c r="BM252" s="44">
        <v>9999</v>
      </c>
      <c r="BN252" s="44">
        <v>0</v>
      </c>
      <c r="BO252" s="44">
        <v>-184.43100647929165</v>
      </c>
      <c r="BP252" s="44">
        <v>0</v>
      </c>
      <c r="BQ252" s="44">
        <v>0</v>
      </c>
      <c r="BR252" s="44">
        <v>0</v>
      </c>
      <c r="BS252" s="44">
        <v>0</v>
      </c>
      <c r="BT252" s="44">
        <v>0</v>
      </c>
      <c r="BU252" s="44">
        <v>0</v>
      </c>
      <c r="BV252" s="44">
        <v>0</v>
      </c>
      <c r="BW252" s="44">
        <v>0</v>
      </c>
      <c r="BX252" s="44">
        <v>0</v>
      </c>
      <c r="BY252" s="44">
        <v>0</v>
      </c>
      <c r="BZ252" s="44">
        <v>0</v>
      </c>
      <c r="CA252" s="44">
        <v>0</v>
      </c>
      <c r="CB252" s="44">
        <v>-184.43100647929165</v>
      </c>
      <c r="CC252" s="44">
        <v>0</v>
      </c>
      <c r="CD252" s="260">
        <v>0</v>
      </c>
      <c r="CE252" s="44">
        <v>9999</v>
      </c>
      <c r="CF252" s="44">
        <v>0</v>
      </c>
      <c r="CG252" s="44">
        <v>-3.1718088273221654</v>
      </c>
      <c r="CH252" s="44">
        <v>-3.1718088273221654</v>
      </c>
      <c r="CI252" s="44">
        <v>0</v>
      </c>
      <c r="CJ252" s="44">
        <v>-0.15859044136610798</v>
      </c>
      <c r="CK252" s="44">
        <v>-0.15859044136610798</v>
      </c>
      <c r="CL252" s="44"/>
      <c r="CM252" s="44">
        <v>-27.109477156599652</v>
      </c>
      <c r="CN252" s="44"/>
      <c r="CO252" s="44">
        <v>0</v>
      </c>
      <c r="CP252" s="44">
        <v>0</v>
      </c>
      <c r="CQ252" s="44">
        <v>-184.43100647929165</v>
      </c>
      <c r="CR252" s="44">
        <v>0</v>
      </c>
      <c r="CS252" s="44">
        <v>0</v>
      </c>
      <c r="CT252" s="44">
        <v>-184.43100647929165</v>
      </c>
      <c r="CU252" s="44">
        <v>0</v>
      </c>
      <c r="CV252" s="44">
        <v>9999</v>
      </c>
      <c r="CW252" s="260">
        <v>0</v>
      </c>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row>
    <row r="253" spans="1:131">
      <c r="A253" s="23" t="s">
        <v>869</v>
      </c>
      <c r="B253" s="23"/>
      <c r="C253" s="44">
        <v>0</v>
      </c>
      <c r="D253" s="44">
        <v>0</v>
      </c>
      <c r="E253" s="44">
        <v>-18.197333333333333</v>
      </c>
      <c r="F253" s="44">
        <v>0</v>
      </c>
      <c r="G253" s="44">
        <v>0</v>
      </c>
      <c r="H253" s="44">
        <v>0</v>
      </c>
      <c r="I253" s="44"/>
      <c r="J253" s="44"/>
      <c r="K253" s="44"/>
      <c r="L253" s="44">
        <v>0</v>
      </c>
      <c r="M253" s="44">
        <v>0</v>
      </c>
      <c r="N253" s="44">
        <v>0</v>
      </c>
      <c r="O253" s="44">
        <v>-18.379306427027785</v>
      </c>
      <c r="P253" s="44">
        <v>0</v>
      </c>
      <c r="Q253" s="44">
        <v>0</v>
      </c>
      <c r="R253" s="44">
        <v>0</v>
      </c>
      <c r="S253" s="44">
        <v>0</v>
      </c>
      <c r="T253" s="44">
        <v>0</v>
      </c>
      <c r="U253" s="44">
        <v>0</v>
      </c>
      <c r="V253" s="44">
        <v>0</v>
      </c>
      <c r="W253" s="44">
        <v>0</v>
      </c>
      <c r="X253" s="44">
        <v>0</v>
      </c>
      <c r="Y253" s="44">
        <v>0</v>
      </c>
      <c r="Z253" s="44">
        <v>0</v>
      </c>
      <c r="AA253" s="44">
        <v>0</v>
      </c>
      <c r="AB253" s="44">
        <v>0</v>
      </c>
      <c r="AC253" s="44">
        <v>0</v>
      </c>
      <c r="AD253" s="44">
        <v>0</v>
      </c>
      <c r="AE253" s="44">
        <v>0</v>
      </c>
      <c r="AF253" s="44">
        <v>0</v>
      </c>
      <c r="AG253" s="44">
        <v>0</v>
      </c>
      <c r="AH253" s="44">
        <v>0</v>
      </c>
      <c r="AI253" s="44">
        <v>0</v>
      </c>
      <c r="AJ253" s="44">
        <v>0</v>
      </c>
      <c r="AK253" s="44">
        <v>0</v>
      </c>
      <c r="AL253" s="44">
        <v>0</v>
      </c>
      <c r="AM253" s="44">
        <v>0</v>
      </c>
      <c r="AN253" s="44">
        <v>0</v>
      </c>
      <c r="AO253" s="44">
        <v>0</v>
      </c>
      <c r="AP253" s="44">
        <v>0</v>
      </c>
      <c r="AQ253" s="44">
        <v>0</v>
      </c>
      <c r="AR253" s="44">
        <v>0</v>
      </c>
      <c r="AS253" s="279">
        <v>9999</v>
      </c>
      <c r="AT253" s="44">
        <v>0</v>
      </c>
      <c r="AU253" s="44">
        <v>0</v>
      </c>
      <c r="AV253" s="44">
        <v>0</v>
      </c>
      <c r="AW253" s="44">
        <v>0</v>
      </c>
      <c r="AX253" s="44">
        <v>0</v>
      </c>
      <c r="AY253" s="44">
        <v>0</v>
      </c>
      <c r="AZ253" s="279">
        <v>9999</v>
      </c>
      <c r="BA253" s="44">
        <v>0</v>
      </c>
      <c r="BB253" s="44">
        <v>0</v>
      </c>
      <c r="BC253" s="44">
        <v>0</v>
      </c>
      <c r="BD253" s="44">
        <v>0</v>
      </c>
      <c r="BE253" s="44">
        <v>0</v>
      </c>
      <c r="BF253" s="44">
        <v>0</v>
      </c>
      <c r="BG253" s="44">
        <v>9999</v>
      </c>
      <c r="BH253" s="279">
        <v>9999</v>
      </c>
      <c r="BI253" s="44">
        <v>9999</v>
      </c>
      <c r="BJ253" s="44">
        <v>9999</v>
      </c>
      <c r="BK253" s="44">
        <v>9999</v>
      </c>
      <c r="BL253" s="44">
        <v>9999</v>
      </c>
      <c r="BM253" s="44">
        <v>9999</v>
      </c>
      <c r="BN253" s="44">
        <v>0</v>
      </c>
      <c r="BO253" s="44">
        <v>-123.28663419234347</v>
      </c>
      <c r="BP253" s="44">
        <v>0</v>
      </c>
      <c r="BQ253" s="44">
        <v>0</v>
      </c>
      <c r="BR253" s="44">
        <v>0</v>
      </c>
      <c r="BS253" s="44">
        <v>0</v>
      </c>
      <c r="BT253" s="44">
        <v>0</v>
      </c>
      <c r="BU253" s="44">
        <v>0</v>
      </c>
      <c r="BV253" s="44">
        <v>0</v>
      </c>
      <c r="BW253" s="44">
        <v>0</v>
      </c>
      <c r="BX253" s="44">
        <v>0</v>
      </c>
      <c r="BY253" s="44">
        <v>0</v>
      </c>
      <c r="BZ253" s="44">
        <v>0</v>
      </c>
      <c r="CA253" s="44">
        <v>0</v>
      </c>
      <c r="CB253" s="44">
        <v>-123.28663419234347</v>
      </c>
      <c r="CC253" s="44">
        <v>0</v>
      </c>
      <c r="CD253" s="260">
        <v>0</v>
      </c>
      <c r="CE253" s="44">
        <v>9999</v>
      </c>
      <c r="CF253" s="44">
        <v>0</v>
      </c>
      <c r="CG253" s="44">
        <v>-2.1503788519622464</v>
      </c>
      <c r="CH253" s="44">
        <v>-2.1503788519622464</v>
      </c>
      <c r="CI253" s="44">
        <v>0</v>
      </c>
      <c r="CJ253" s="44">
        <v>-0.10751894259811252</v>
      </c>
      <c r="CK253" s="44">
        <v>-0.10751894259811252</v>
      </c>
      <c r="CL253" s="44"/>
      <c r="CM253" s="44">
        <v>-18.379306427027785</v>
      </c>
      <c r="CN253" s="44"/>
      <c r="CO253" s="44">
        <v>0</v>
      </c>
      <c r="CP253" s="44">
        <v>0</v>
      </c>
      <c r="CQ253" s="44">
        <v>-123.28663419234347</v>
      </c>
      <c r="CR253" s="44">
        <v>0</v>
      </c>
      <c r="CS253" s="44">
        <v>0</v>
      </c>
      <c r="CT253" s="44">
        <v>-123.28663419234347</v>
      </c>
      <c r="CU253" s="44">
        <v>0</v>
      </c>
      <c r="CV253" s="44">
        <v>9999</v>
      </c>
      <c r="CW253" s="260">
        <v>0</v>
      </c>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row>
    <row r="254" spans="1:131">
      <c r="A254" s="23" t="s">
        <v>870</v>
      </c>
      <c r="B254" s="23"/>
      <c r="C254" s="44">
        <v>0</v>
      </c>
      <c r="D254" s="44">
        <v>0</v>
      </c>
      <c r="E254" s="44">
        <v>-32.755199999999995</v>
      </c>
      <c r="F254" s="44">
        <v>0</v>
      </c>
      <c r="G254" s="44">
        <v>0</v>
      </c>
      <c r="H254" s="44">
        <v>0</v>
      </c>
      <c r="I254" s="44"/>
      <c r="J254" s="44"/>
      <c r="K254" s="44"/>
      <c r="L254" s="44">
        <v>0</v>
      </c>
      <c r="M254" s="44">
        <v>0</v>
      </c>
      <c r="N254" s="44">
        <v>0</v>
      </c>
      <c r="O254" s="44">
        <v>-33.082751999999992</v>
      </c>
      <c r="P254" s="44">
        <v>0</v>
      </c>
      <c r="Q254" s="44">
        <v>0</v>
      </c>
      <c r="R254" s="44">
        <v>0</v>
      </c>
      <c r="S254" s="44">
        <v>0</v>
      </c>
      <c r="T254" s="44">
        <v>0</v>
      </c>
      <c r="U254" s="44">
        <v>0</v>
      </c>
      <c r="V254" s="44">
        <v>0</v>
      </c>
      <c r="W254" s="44">
        <v>0</v>
      </c>
      <c r="X254" s="44">
        <v>0</v>
      </c>
      <c r="Y254" s="44">
        <v>0</v>
      </c>
      <c r="Z254" s="44">
        <v>0</v>
      </c>
      <c r="AA254" s="44">
        <v>0</v>
      </c>
      <c r="AB254" s="44">
        <v>0</v>
      </c>
      <c r="AC254" s="44">
        <v>0</v>
      </c>
      <c r="AD254" s="44">
        <v>0</v>
      </c>
      <c r="AE254" s="44">
        <v>0</v>
      </c>
      <c r="AF254" s="44">
        <v>0</v>
      </c>
      <c r="AG254" s="44">
        <v>0</v>
      </c>
      <c r="AH254" s="44">
        <v>0</v>
      </c>
      <c r="AI254" s="44">
        <v>0</v>
      </c>
      <c r="AJ254" s="44">
        <v>0</v>
      </c>
      <c r="AK254" s="44">
        <v>0</v>
      </c>
      <c r="AL254" s="44">
        <v>0</v>
      </c>
      <c r="AM254" s="44">
        <v>0</v>
      </c>
      <c r="AN254" s="44">
        <v>0</v>
      </c>
      <c r="AO254" s="44">
        <v>0</v>
      </c>
      <c r="AP254" s="44">
        <v>0</v>
      </c>
      <c r="AQ254" s="44">
        <v>0</v>
      </c>
      <c r="AR254" s="44">
        <v>0</v>
      </c>
      <c r="AS254" s="279">
        <v>9999</v>
      </c>
      <c r="AT254" s="44">
        <v>0</v>
      </c>
      <c r="AU254" s="44">
        <v>0</v>
      </c>
      <c r="AV254" s="44">
        <v>0</v>
      </c>
      <c r="AW254" s="44">
        <v>0</v>
      </c>
      <c r="AX254" s="44">
        <v>0</v>
      </c>
      <c r="AY254" s="44">
        <v>0</v>
      </c>
      <c r="AZ254" s="279">
        <v>9999</v>
      </c>
      <c r="BA254" s="44">
        <v>0</v>
      </c>
      <c r="BB254" s="44">
        <v>0</v>
      </c>
      <c r="BC254" s="44">
        <v>0</v>
      </c>
      <c r="BD254" s="44">
        <v>0</v>
      </c>
      <c r="BE254" s="44">
        <v>0</v>
      </c>
      <c r="BF254" s="44">
        <v>0</v>
      </c>
      <c r="BG254" s="44">
        <v>9999</v>
      </c>
      <c r="BH254" s="279">
        <v>9999</v>
      </c>
      <c r="BI254" s="44">
        <v>9999</v>
      </c>
      <c r="BJ254" s="44">
        <v>9999</v>
      </c>
      <c r="BK254" s="44">
        <v>9999</v>
      </c>
      <c r="BL254" s="44">
        <v>9999</v>
      </c>
      <c r="BM254" s="44">
        <v>9999</v>
      </c>
      <c r="BN254" s="44">
        <v>0</v>
      </c>
      <c r="BO254" s="44">
        <v>-214.20361597796301</v>
      </c>
      <c r="BP254" s="44">
        <v>0</v>
      </c>
      <c r="BQ254" s="44">
        <v>0</v>
      </c>
      <c r="BR254" s="44">
        <v>0</v>
      </c>
      <c r="BS254" s="44">
        <v>0</v>
      </c>
      <c r="BT254" s="44">
        <v>0</v>
      </c>
      <c r="BU254" s="44">
        <v>0</v>
      </c>
      <c r="BV254" s="44">
        <v>0</v>
      </c>
      <c r="BW254" s="44">
        <v>0</v>
      </c>
      <c r="BX254" s="44">
        <v>0</v>
      </c>
      <c r="BY254" s="44">
        <v>0</v>
      </c>
      <c r="BZ254" s="44">
        <v>0</v>
      </c>
      <c r="CA254" s="44">
        <v>0</v>
      </c>
      <c r="CB254" s="44">
        <v>-214.20361597796301</v>
      </c>
      <c r="CC254" s="44">
        <v>0</v>
      </c>
      <c r="CD254" s="260">
        <v>0</v>
      </c>
      <c r="CE254" s="44">
        <v>9999</v>
      </c>
      <c r="CF254" s="44">
        <v>0</v>
      </c>
      <c r="CG254" s="44">
        <v>-3.8706819839999973</v>
      </c>
      <c r="CH254" s="44">
        <v>-3.8706819839999973</v>
      </c>
      <c r="CI254" s="44">
        <v>0</v>
      </c>
      <c r="CJ254" s="44">
        <v>-0.1935340992</v>
      </c>
      <c r="CK254" s="44">
        <v>-0.1935340992</v>
      </c>
      <c r="CL254" s="44"/>
      <c r="CM254" s="44">
        <v>-33.082751999999992</v>
      </c>
      <c r="CN254" s="44"/>
      <c r="CO254" s="44">
        <v>0</v>
      </c>
      <c r="CP254" s="44">
        <v>0</v>
      </c>
      <c r="CQ254" s="44">
        <v>-214.20361597796301</v>
      </c>
      <c r="CR254" s="44">
        <v>0</v>
      </c>
      <c r="CS254" s="44">
        <v>0</v>
      </c>
      <c r="CT254" s="44">
        <v>-214.20361597796301</v>
      </c>
      <c r="CU254" s="44">
        <v>0</v>
      </c>
      <c r="CV254" s="44">
        <v>9999</v>
      </c>
      <c r="CW254" s="260">
        <v>0</v>
      </c>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row>
    <row r="255" spans="1:131">
      <c r="A255" s="23" t="s">
        <v>871</v>
      </c>
      <c r="B255" s="23"/>
      <c r="C255" s="44">
        <v>0</v>
      </c>
      <c r="D255" s="44">
        <v>0</v>
      </c>
      <c r="E255" s="44">
        <v>-18.197333333333333</v>
      </c>
      <c r="F255" s="44">
        <v>0</v>
      </c>
      <c r="G255" s="44">
        <v>0</v>
      </c>
      <c r="H255" s="44">
        <v>0</v>
      </c>
      <c r="I255" s="44"/>
      <c r="J255" s="44"/>
      <c r="K255" s="44"/>
      <c r="L255" s="44">
        <v>0</v>
      </c>
      <c r="M255" s="44">
        <v>0</v>
      </c>
      <c r="N255" s="44">
        <v>0</v>
      </c>
      <c r="O255" s="44">
        <v>-18.379306666666665</v>
      </c>
      <c r="P255" s="44">
        <v>0</v>
      </c>
      <c r="Q255" s="44">
        <v>0</v>
      </c>
      <c r="R255" s="44">
        <v>0</v>
      </c>
      <c r="S255" s="44">
        <v>0</v>
      </c>
      <c r="T255" s="44">
        <v>0</v>
      </c>
      <c r="U255" s="44">
        <v>0</v>
      </c>
      <c r="V255" s="44">
        <v>0</v>
      </c>
      <c r="W255" s="44">
        <v>0</v>
      </c>
      <c r="X255" s="44">
        <v>0</v>
      </c>
      <c r="Y255" s="44">
        <v>0</v>
      </c>
      <c r="Z255" s="44">
        <v>0</v>
      </c>
      <c r="AA255" s="44">
        <v>0</v>
      </c>
      <c r="AB255" s="44">
        <v>0</v>
      </c>
      <c r="AC255" s="44">
        <v>0</v>
      </c>
      <c r="AD255" s="44">
        <v>0</v>
      </c>
      <c r="AE255" s="44">
        <v>0</v>
      </c>
      <c r="AF255" s="44">
        <v>0</v>
      </c>
      <c r="AG255" s="44">
        <v>0</v>
      </c>
      <c r="AH255" s="44">
        <v>0</v>
      </c>
      <c r="AI255" s="44">
        <v>0</v>
      </c>
      <c r="AJ255" s="44">
        <v>0</v>
      </c>
      <c r="AK255" s="44">
        <v>0</v>
      </c>
      <c r="AL255" s="44">
        <v>0</v>
      </c>
      <c r="AM255" s="44">
        <v>0</v>
      </c>
      <c r="AN255" s="44">
        <v>0</v>
      </c>
      <c r="AO255" s="44">
        <v>0</v>
      </c>
      <c r="AP255" s="44">
        <v>0</v>
      </c>
      <c r="AQ255" s="44">
        <v>0</v>
      </c>
      <c r="AR255" s="44">
        <v>0</v>
      </c>
      <c r="AS255" s="279">
        <v>9999</v>
      </c>
      <c r="AT255" s="44">
        <v>0</v>
      </c>
      <c r="AU255" s="44">
        <v>0</v>
      </c>
      <c r="AV255" s="44">
        <v>0</v>
      </c>
      <c r="AW255" s="44">
        <v>0</v>
      </c>
      <c r="AX255" s="44">
        <v>0</v>
      </c>
      <c r="AY255" s="44">
        <v>0</v>
      </c>
      <c r="AZ255" s="279">
        <v>9999</v>
      </c>
      <c r="BA255" s="44">
        <v>0</v>
      </c>
      <c r="BB255" s="44">
        <v>0</v>
      </c>
      <c r="BC255" s="44">
        <v>0</v>
      </c>
      <c r="BD255" s="44">
        <v>0</v>
      </c>
      <c r="BE255" s="44">
        <v>0</v>
      </c>
      <c r="BF255" s="44">
        <v>0</v>
      </c>
      <c r="BG255" s="44">
        <v>9999</v>
      </c>
      <c r="BH255" s="279">
        <v>9999</v>
      </c>
      <c r="BI255" s="44">
        <v>9999</v>
      </c>
      <c r="BJ255" s="44">
        <v>9999</v>
      </c>
      <c r="BK255" s="44">
        <v>9999</v>
      </c>
      <c r="BL255" s="44">
        <v>9999</v>
      </c>
      <c r="BM255" s="44">
        <v>9999</v>
      </c>
      <c r="BN255" s="44">
        <v>0</v>
      </c>
      <c r="BO255" s="44">
        <v>-119.0020088766462</v>
      </c>
      <c r="BP255" s="44">
        <v>0</v>
      </c>
      <c r="BQ255" s="44">
        <v>0</v>
      </c>
      <c r="BR255" s="44">
        <v>0</v>
      </c>
      <c r="BS255" s="44">
        <v>0</v>
      </c>
      <c r="BT255" s="44">
        <v>0</v>
      </c>
      <c r="BU255" s="44">
        <v>0</v>
      </c>
      <c r="BV255" s="44">
        <v>0</v>
      </c>
      <c r="BW255" s="44">
        <v>0</v>
      </c>
      <c r="BX255" s="44">
        <v>0</v>
      </c>
      <c r="BY255" s="44">
        <v>0</v>
      </c>
      <c r="BZ255" s="44">
        <v>0</v>
      </c>
      <c r="CA255" s="44">
        <v>0</v>
      </c>
      <c r="CB255" s="44">
        <v>-119.0020088766462</v>
      </c>
      <c r="CC255" s="44">
        <v>0</v>
      </c>
      <c r="CD255" s="260">
        <v>0</v>
      </c>
      <c r="CE255" s="44">
        <v>9999</v>
      </c>
      <c r="CF255" s="44">
        <v>0</v>
      </c>
      <c r="CG255" s="44">
        <v>-2.1503788799999999</v>
      </c>
      <c r="CH255" s="44">
        <v>-2.1503788799999999</v>
      </c>
      <c r="CI255" s="44">
        <v>0</v>
      </c>
      <c r="CJ255" s="44">
        <v>-0.10751894399999999</v>
      </c>
      <c r="CK255" s="44">
        <v>-0.10751894399999999</v>
      </c>
      <c r="CL255" s="44"/>
      <c r="CM255" s="44">
        <v>-18.379306666666665</v>
      </c>
      <c r="CN255" s="44"/>
      <c r="CO255" s="44">
        <v>0</v>
      </c>
      <c r="CP255" s="44">
        <v>0</v>
      </c>
      <c r="CQ255" s="44">
        <v>-119.0020088766462</v>
      </c>
      <c r="CR255" s="44">
        <v>0</v>
      </c>
      <c r="CS255" s="44">
        <v>0</v>
      </c>
      <c r="CT255" s="44">
        <v>-119.0020088766462</v>
      </c>
      <c r="CU255" s="44">
        <v>0</v>
      </c>
      <c r="CV255" s="44">
        <v>9999</v>
      </c>
      <c r="CW255" s="260">
        <v>0</v>
      </c>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row>
    <row r="256" spans="1:131">
      <c r="A256" s="23" t="s">
        <v>872</v>
      </c>
      <c r="B256" s="23"/>
      <c r="C256" s="44">
        <v>0</v>
      </c>
      <c r="D256" s="44">
        <v>0</v>
      </c>
      <c r="E256" s="44">
        <v>-8.1887999999999987</v>
      </c>
      <c r="F256" s="44">
        <v>0</v>
      </c>
      <c r="G256" s="44">
        <v>0</v>
      </c>
      <c r="H256" s="44">
        <v>0</v>
      </c>
      <c r="I256" s="44"/>
      <c r="J256" s="44"/>
      <c r="K256" s="44"/>
      <c r="L256" s="44">
        <v>0</v>
      </c>
      <c r="M256" s="44">
        <v>0</v>
      </c>
      <c r="N256" s="44">
        <v>0</v>
      </c>
      <c r="O256" s="44">
        <v>-8.270688046216069</v>
      </c>
      <c r="P256" s="44">
        <v>0</v>
      </c>
      <c r="Q256" s="44">
        <v>0</v>
      </c>
      <c r="R256" s="44">
        <v>0</v>
      </c>
      <c r="S256" s="44">
        <v>0</v>
      </c>
      <c r="T256" s="44">
        <v>0</v>
      </c>
      <c r="U256" s="44">
        <v>0</v>
      </c>
      <c r="V256" s="44">
        <v>0</v>
      </c>
      <c r="W256" s="44">
        <v>0</v>
      </c>
      <c r="X256" s="44">
        <v>0</v>
      </c>
      <c r="Y256" s="44">
        <v>0</v>
      </c>
      <c r="Z256" s="44">
        <v>0</v>
      </c>
      <c r="AA256" s="44">
        <v>0</v>
      </c>
      <c r="AB256" s="44">
        <v>0</v>
      </c>
      <c r="AC256" s="44">
        <v>0</v>
      </c>
      <c r="AD256" s="44">
        <v>0</v>
      </c>
      <c r="AE256" s="44">
        <v>0</v>
      </c>
      <c r="AF256" s="44">
        <v>0</v>
      </c>
      <c r="AG256" s="44">
        <v>0</v>
      </c>
      <c r="AH256" s="44">
        <v>0</v>
      </c>
      <c r="AI256" s="44">
        <v>0</v>
      </c>
      <c r="AJ256" s="44">
        <v>0</v>
      </c>
      <c r="AK256" s="44">
        <v>0</v>
      </c>
      <c r="AL256" s="44">
        <v>0</v>
      </c>
      <c r="AM256" s="44">
        <v>0</v>
      </c>
      <c r="AN256" s="44">
        <v>0</v>
      </c>
      <c r="AO256" s="44">
        <v>0</v>
      </c>
      <c r="AP256" s="44">
        <v>0</v>
      </c>
      <c r="AQ256" s="44">
        <v>0</v>
      </c>
      <c r="AR256" s="44">
        <v>0</v>
      </c>
      <c r="AS256" s="279">
        <v>9999</v>
      </c>
      <c r="AT256" s="44">
        <v>0</v>
      </c>
      <c r="AU256" s="44">
        <v>0</v>
      </c>
      <c r="AV256" s="44">
        <v>0</v>
      </c>
      <c r="AW256" s="44">
        <v>0</v>
      </c>
      <c r="AX256" s="44">
        <v>0</v>
      </c>
      <c r="AY256" s="44">
        <v>0</v>
      </c>
      <c r="AZ256" s="279">
        <v>9999</v>
      </c>
      <c r="BA256" s="44">
        <v>0</v>
      </c>
      <c r="BB256" s="44">
        <v>0</v>
      </c>
      <c r="BC256" s="44">
        <v>0</v>
      </c>
      <c r="BD256" s="44">
        <v>0</v>
      </c>
      <c r="BE256" s="44">
        <v>0</v>
      </c>
      <c r="BF256" s="44">
        <v>0</v>
      </c>
      <c r="BG256" s="44">
        <v>9999</v>
      </c>
      <c r="BH256" s="279">
        <v>9999</v>
      </c>
      <c r="BI256" s="44">
        <v>9999</v>
      </c>
      <c r="BJ256" s="44">
        <v>9999</v>
      </c>
      <c r="BK256" s="44">
        <v>9999</v>
      </c>
      <c r="BL256" s="44">
        <v>9999</v>
      </c>
      <c r="BM256" s="44">
        <v>9999</v>
      </c>
      <c r="BN256" s="44">
        <v>0</v>
      </c>
      <c r="BO256" s="44">
        <v>-55.686594528194938</v>
      </c>
      <c r="BP256" s="44">
        <v>0</v>
      </c>
      <c r="BQ256" s="44">
        <v>0</v>
      </c>
      <c r="BR256" s="44">
        <v>0</v>
      </c>
      <c r="BS256" s="44">
        <v>0</v>
      </c>
      <c r="BT256" s="44">
        <v>0</v>
      </c>
      <c r="BU256" s="44">
        <v>0</v>
      </c>
      <c r="BV256" s="44">
        <v>0</v>
      </c>
      <c r="BW256" s="44">
        <v>0</v>
      </c>
      <c r="BX256" s="44">
        <v>0</v>
      </c>
      <c r="BY256" s="44">
        <v>0</v>
      </c>
      <c r="BZ256" s="44">
        <v>0</v>
      </c>
      <c r="CA256" s="44">
        <v>0</v>
      </c>
      <c r="CB256" s="44">
        <v>-55.686594528194938</v>
      </c>
      <c r="CC256" s="44">
        <v>0</v>
      </c>
      <c r="CD256" s="260">
        <v>0</v>
      </c>
      <c r="CE256" s="44">
        <v>9999</v>
      </c>
      <c r="CF256" s="44">
        <v>0</v>
      </c>
      <c r="CG256" s="44">
        <v>-0.96767050140727873</v>
      </c>
      <c r="CH256" s="44">
        <v>-0.96767050140727873</v>
      </c>
      <c r="CI256" s="44">
        <v>0</v>
      </c>
      <c r="CJ256" s="44">
        <v>-4.8383525070364003E-2</v>
      </c>
      <c r="CK256" s="44">
        <v>-4.8383525070364003E-2</v>
      </c>
      <c r="CL256" s="44"/>
      <c r="CM256" s="44">
        <v>-8.270688046216069</v>
      </c>
      <c r="CN256" s="44"/>
      <c r="CO256" s="44">
        <v>0</v>
      </c>
      <c r="CP256" s="44">
        <v>0</v>
      </c>
      <c r="CQ256" s="44">
        <v>-55.686594528194938</v>
      </c>
      <c r="CR256" s="44">
        <v>0</v>
      </c>
      <c r="CS256" s="44">
        <v>0</v>
      </c>
      <c r="CT256" s="44">
        <v>-55.686594528194938</v>
      </c>
      <c r="CU256" s="44">
        <v>0</v>
      </c>
      <c r="CV256" s="44">
        <v>9999</v>
      </c>
      <c r="CW256" s="260">
        <v>0</v>
      </c>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row>
    <row r="257" spans="1:131">
      <c r="A257" s="23"/>
      <c r="B257" s="23"/>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c r="AB257" s="44"/>
      <c r="AC257" s="44"/>
      <c r="AD257" s="44"/>
      <c r="AE257" s="44"/>
      <c r="AF257" s="44"/>
      <c r="AG257" s="44"/>
      <c r="AH257" s="44"/>
      <c r="AI257" s="44"/>
      <c r="AJ257" s="44"/>
      <c r="AK257" s="44"/>
      <c r="AL257" s="44"/>
      <c r="AM257" s="44"/>
      <c r="AN257" s="44"/>
      <c r="AO257" s="44"/>
      <c r="AP257" s="44"/>
      <c r="AQ257" s="44"/>
      <c r="AR257" s="44"/>
      <c r="AS257" s="44"/>
      <c r="AT257" s="44"/>
      <c r="AU257" s="44"/>
      <c r="AV257" s="44"/>
      <c r="AW257" s="44"/>
      <c r="AX257" s="44"/>
      <c r="AY257" s="44"/>
      <c r="AZ257" s="44"/>
      <c r="BA257" s="44"/>
      <c r="BB257" s="44"/>
      <c r="BC257" s="44"/>
      <c r="BD257" s="44"/>
      <c r="BE257" s="44"/>
      <c r="BF257" s="44"/>
      <c r="BG257" s="44"/>
      <c r="BH257" s="44"/>
      <c r="BI257" s="44"/>
      <c r="BJ257" s="44"/>
      <c r="BK257" s="44"/>
      <c r="BL257" s="44"/>
      <c r="BM257" s="44"/>
      <c r="BN257" s="44"/>
      <c r="BO257" s="44"/>
      <c r="BP257" s="44"/>
      <c r="BQ257" s="44"/>
      <c r="BR257" s="44"/>
      <c r="BS257" s="44"/>
      <c r="BT257" s="44"/>
      <c r="BU257" s="44"/>
      <c r="BV257" s="44"/>
      <c r="BW257" s="44"/>
      <c r="BX257" s="44"/>
      <c r="BY257" s="44"/>
      <c r="BZ257" s="44"/>
      <c r="CA257" s="44"/>
      <c r="CB257" s="44"/>
      <c r="CC257" s="44"/>
      <c r="CD257" s="44"/>
      <c r="CE257" s="44"/>
      <c r="CF257" s="44"/>
      <c r="CG257" s="44"/>
      <c r="CH257" s="44"/>
      <c r="CI257" s="44"/>
      <c r="CJ257" s="44"/>
      <c r="CK257" s="44"/>
      <c r="CL257" s="44"/>
      <c r="CM257" s="44"/>
      <c r="CN257" s="44"/>
      <c r="CO257" s="44"/>
      <c r="CP257" s="44"/>
      <c r="CQ257" s="44"/>
      <c r="CR257" s="44"/>
      <c r="CS257" s="44"/>
      <c r="CT257" s="44"/>
      <c r="CU257" s="44"/>
      <c r="CV257" s="44"/>
      <c r="CW257" s="44"/>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row>
    <row r="258" spans="1:131">
      <c r="A258" s="23"/>
      <c r="B258" s="23"/>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4"/>
      <c r="AP258" s="44"/>
      <c r="AQ258" s="44"/>
      <c r="AR258" s="44"/>
      <c r="AS258" s="44"/>
      <c r="AT258" s="44"/>
      <c r="AU258" s="44"/>
      <c r="AV258" s="44"/>
      <c r="AW258" s="44"/>
      <c r="AX258" s="44"/>
      <c r="AY258" s="44"/>
      <c r="AZ258" s="44"/>
      <c r="BA258" s="44"/>
      <c r="BB258" s="44"/>
      <c r="BC258" s="44"/>
      <c r="BD258" s="44"/>
      <c r="BE258" s="44"/>
      <c r="BF258" s="44"/>
      <c r="BG258" s="44"/>
      <c r="BH258" s="44"/>
      <c r="BI258" s="44"/>
      <c r="BJ258" s="44"/>
      <c r="BK258" s="44"/>
      <c r="BL258" s="44"/>
      <c r="BM258" s="44"/>
      <c r="BN258" s="44"/>
      <c r="BO258" s="44"/>
      <c r="BP258" s="44"/>
      <c r="BQ258" s="44"/>
      <c r="BR258" s="44"/>
      <c r="BS258" s="44"/>
      <c r="BT258" s="44"/>
      <c r="BU258" s="44"/>
      <c r="BV258" s="44"/>
      <c r="BW258" s="44"/>
      <c r="BX258" s="44"/>
      <c r="BY258" s="44"/>
      <c r="BZ258" s="44"/>
      <c r="CA258" s="44"/>
      <c r="CB258" s="44"/>
      <c r="CC258" s="44"/>
      <c r="CD258" s="44"/>
      <c r="CE258" s="44"/>
      <c r="CF258" s="44"/>
      <c r="CG258" s="44"/>
      <c r="CH258" s="44"/>
      <c r="CI258" s="44"/>
      <c r="CJ258" s="44"/>
      <c r="CK258" s="44"/>
      <c r="CL258" s="44"/>
      <c r="CM258" s="44"/>
      <c r="CN258" s="44"/>
      <c r="CO258" s="44"/>
      <c r="CP258" s="44"/>
      <c r="CQ258" s="44"/>
      <c r="CR258" s="44"/>
      <c r="CS258" s="44"/>
      <c r="CT258" s="44"/>
      <c r="CU258" s="44"/>
      <c r="CV258" s="44"/>
      <c r="CW258" s="44"/>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row>
    <row r="259" spans="1:131" ht="13.5" thickBot="1">
      <c r="A259" s="254" t="s">
        <v>760</v>
      </c>
      <c r="B259" s="255"/>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44"/>
      <c r="BD259" s="44"/>
      <c r="BE259" s="44"/>
      <c r="BF259" s="44"/>
      <c r="BG259" s="44"/>
      <c r="BH259" s="44"/>
      <c r="BI259" s="44"/>
      <c r="BJ259" s="44"/>
      <c r="BK259" s="44"/>
      <c r="BL259" s="44"/>
      <c r="BM259" s="44"/>
      <c r="BN259" s="44"/>
      <c r="BO259" s="44"/>
      <c r="BP259" s="44"/>
      <c r="BQ259" s="44"/>
      <c r="BR259" s="44"/>
      <c r="BS259" s="44"/>
      <c r="BT259" s="44"/>
      <c r="BU259" s="44"/>
      <c r="BV259" s="44"/>
      <c r="BW259" s="44"/>
      <c r="BX259" s="44"/>
      <c r="BY259" s="44"/>
      <c r="BZ259" s="44"/>
      <c r="CA259" s="44"/>
      <c r="CB259" s="44"/>
      <c r="CC259" s="44"/>
      <c r="CD259" s="44"/>
      <c r="CE259" s="44"/>
      <c r="CF259" s="44"/>
      <c r="CG259" s="44"/>
      <c r="CH259" s="44"/>
      <c r="CI259" s="44"/>
      <c r="CJ259" s="44"/>
      <c r="CK259" s="44"/>
      <c r="CL259" s="44"/>
      <c r="CM259" s="44"/>
      <c r="CN259" s="44"/>
      <c r="CO259" s="44"/>
      <c r="CP259" s="44"/>
      <c r="CQ259" s="44"/>
      <c r="CR259" s="44"/>
      <c r="CS259" s="44"/>
      <c r="CT259" s="44"/>
      <c r="CU259" s="44"/>
      <c r="CV259" s="44"/>
      <c r="CW259" s="44"/>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row>
    <row r="260" spans="1:131" ht="13.5" thickBot="1">
      <c r="A260" s="280" t="s">
        <v>761</v>
      </c>
      <c r="B260" s="281"/>
      <c r="C260" s="282"/>
      <c r="D260" s="282"/>
      <c r="E260" s="282"/>
      <c r="F260" s="282"/>
      <c r="G260" s="282"/>
      <c r="H260" s="282"/>
      <c r="I260" s="282"/>
      <c r="J260" s="282"/>
      <c r="K260" s="282"/>
      <c r="L260" s="121"/>
      <c r="M260" s="283"/>
      <c r="N260" s="284" t="s">
        <v>762</v>
      </c>
      <c r="O260" s="282"/>
      <c r="P260" s="282"/>
      <c r="Q260" s="282"/>
      <c r="R260" s="282"/>
      <c r="S260" s="282"/>
      <c r="T260" s="282"/>
      <c r="U260" s="282"/>
      <c r="V260" s="282"/>
      <c r="W260" s="282"/>
      <c r="X260" s="282"/>
      <c r="Y260" s="121"/>
      <c r="Z260" s="283"/>
      <c r="AA260" s="284" t="s">
        <v>763</v>
      </c>
      <c r="AB260" s="282"/>
      <c r="AC260" s="282"/>
      <c r="AD260" s="282"/>
      <c r="AE260" s="282"/>
      <c r="AF260" s="282"/>
      <c r="AG260" s="282"/>
      <c r="AH260" s="282"/>
      <c r="AI260" s="282"/>
      <c r="AJ260" s="282"/>
      <c r="AK260" s="282"/>
      <c r="AL260" s="121"/>
      <c r="AM260" s="44"/>
      <c r="AN260" s="44"/>
      <c r="AO260" s="44"/>
      <c r="AP260" s="44"/>
      <c r="AQ260" s="44"/>
      <c r="AR260" s="44"/>
      <c r="AS260" s="44"/>
      <c r="AT260" s="44"/>
      <c r="AU260" s="44"/>
      <c r="AV260" s="44"/>
      <c r="AW260" s="44"/>
      <c r="AX260" s="44"/>
      <c r="AY260" s="44"/>
      <c r="AZ260" s="44"/>
      <c r="BA260" s="44"/>
      <c r="BB260" s="44"/>
      <c r="BC260" s="44"/>
      <c r="BD260" s="44"/>
      <c r="BE260" s="44"/>
      <c r="BF260" s="44"/>
      <c r="BG260" s="44"/>
      <c r="BH260" s="44"/>
      <c r="BI260" s="44"/>
      <c r="BJ260" s="44"/>
      <c r="BK260" s="44"/>
      <c r="BL260" s="44"/>
      <c r="BM260" s="44"/>
      <c r="BN260" s="44"/>
      <c r="BO260" s="44"/>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c r="CO260" s="44"/>
      <c r="CP260" s="44"/>
      <c r="CQ260" s="44"/>
      <c r="CR260" s="44"/>
      <c r="CS260" s="44"/>
      <c r="CT260" s="44"/>
      <c r="CU260" s="44"/>
      <c r="CV260" s="44"/>
      <c r="CW260" s="44"/>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row>
    <row r="261" spans="1:131" ht="102">
      <c r="A261" s="258"/>
      <c r="B261" s="259" t="s">
        <v>764</v>
      </c>
      <c r="C261" s="124" t="s">
        <v>765</v>
      </c>
      <c r="D261" s="124" t="s">
        <v>570</v>
      </c>
      <c r="E261" s="124" t="s">
        <v>571</v>
      </c>
      <c r="F261" s="124" t="s">
        <v>572</v>
      </c>
      <c r="G261" s="124" t="s">
        <v>573</v>
      </c>
      <c r="H261" s="124" t="s">
        <v>574</v>
      </c>
      <c r="I261" s="124" t="s">
        <v>575</v>
      </c>
      <c r="J261" s="124" t="s">
        <v>576</v>
      </c>
      <c r="K261" s="124" t="s">
        <v>85</v>
      </c>
      <c r="L261" s="124" t="s">
        <v>577</v>
      </c>
      <c r="M261" s="124" t="s">
        <v>578</v>
      </c>
      <c r="N261" s="124" t="s">
        <v>232</v>
      </c>
      <c r="O261" s="124" t="s">
        <v>233</v>
      </c>
      <c r="P261" s="124" t="s">
        <v>234</v>
      </c>
      <c r="Q261" s="124" t="s">
        <v>235</v>
      </c>
      <c r="R261" s="124" t="s">
        <v>236</v>
      </c>
      <c r="S261" s="124" t="s">
        <v>237</v>
      </c>
      <c r="T261" s="124" t="s">
        <v>238</v>
      </c>
      <c r="U261" s="124" t="s">
        <v>239</v>
      </c>
      <c r="V261" s="124" t="s">
        <v>240</v>
      </c>
      <c r="W261" s="124" t="s">
        <v>241</v>
      </c>
      <c r="X261" s="124" t="s">
        <v>242</v>
      </c>
      <c r="Y261" s="124" t="s">
        <v>243</v>
      </c>
      <c r="Z261" s="124"/>
      <c r="AA261" s="124" t="s">
        <v>232</v>
      </c>
      <c r="AB261" s="124" t="s">
        <v>233</v>
      </c>
      <c r="AC261" s="124" t="s">
        <v>234</v>
      </c>
      <c r="AD261" s="124" t="s">
        <v>235</v>
      </c>
      <c r="AE261" s="124" t="s">
        <v>236</v>
      </c>
      <c r="AF261" s="124" t="s">
        <v>237</v>
      </c>
      <c r="AG261" s="124" t="s">
        <v>238</v>
      </c>
      <c r="AH261" s="124" t="s">
        <v>239</v>
      </c>
      <c r="AI261" s="124" t="s">
        <v>240</v>
      </c>
      <c r="AJ261" s="124" t="s">
        <v>241</v>
      </c>
      <c r="AK261" s="124" t="s">
        <v>242</v>
      </c>
      <c r="AL261" s="124" t="s">
        <v>243</v>
      </c>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c r="CT261" s="44"/>
      <c r="CU261" s="44"/>
      <c r="CV261" s="44"/>
      <c r="CW261" s="44"/>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row>
    <row r="262" spans="1:131">
      <c r="A262" s="23"/>
      <c r="B262" s="285" t="s">
        <v>766</v>
      </c>
      <c r="C262" s="286">
        <v>0</v>
      </c>
      <c r="D262" s="286">
        <v>0</v>
      </c>
      <c r="E262" s="286">
        <v>0</v>
      </c>
      <c r="F262" s="286">
        <v>0</v>
      </c>
      <c r="G262" s="286">
        <v>0</v>
      </c>
      <c r="H262" s="286">
        <v>0</v>
      </c>
      <c r="I262" s="286">
        <v>0</v>
      </c>
      <c r="J262" s="286">
        <v>0</v>
      </c>
      <c r="K262" s="286">
        <v>0</v>
      </c>
      <c r="L262" s="260">
        <v>0</v>
      </c>
      <c r="M262" s="287">
        <v>0</v>
      </c>
      <c r="N262" s="287">
        <v>0</v>
      </c>
      <c r="O262" s="287">
        <v>0</v>
      </c>
      <c r="P262" s="287">
        <v>0</v>
      </c>
      <c r="Q262" s="287">
        <v>0</v>
      </c>
      <c r="R262" s="287">
        <v>0</v>
      </c>
      <c r="S262" s="287">
        <v>0</v>
      </c>
      <c r="T262" s="287">
        <v>0</v>
      </c>
      <c r="U262" s="287">
        <v>0</v>
      </c>
      <c r="V262" s="287">
        <v>0</v>
      </c>
      <c r="W262" s="287">
        <v>0</v>
      </c>
      <c r="X262" s="287">
        <v>0</v>
      </c>
      <c r="Y262" s="287">
        <v>0</v>
      </c>
      <c r="Z262" s="287"/>
      <c r="AA262" s="287">
        <v>0</v>
      </c>
      <c r="AB262" s="287">
        <v>0</v>
      </c>
      <c r="AC262" s="287">
        <v>0</v>
      </c>
      <c r="AD262" s="287">
        <v>0</v>
      </c>
      <c r="AE262" s="287">
        <v>0</v>
      </c>
      <c r="AF262" s="287">
        <v>0</v>
      </c>
      <c r="AG262" s="287">
        <v>0</v>
      </c>
      <c r="AH262" s="287">
        <v>0</v>
      </c>
      <c r="AI262" s="287">
        <v>0</v>
      </c>
      <c r="AJ262" s="287">
        <v>0</v>
      </c>
      <c r="AK262" s="287">
        <v>0</v>
      </c>
      <c r="AL262" s="287">
        <v>0</v>
      </c>
      <c r="AM262" s="44"/>
      <c r="AN262" s="44"/>
      <c r="AO262" s="44"/>
      <c r="AP262" s="44"/>
      <c r="AQ262" s="44"/>
      <c r="AR262" s="44"/>
      <c r="AS262" s="44"/>
      <c r="AT262" s="44"/>
      <c r="AU262" s="44"/>
      <c r="AV262" s="44"/>
      <c r="AW262" s="44"/>
      <c r="AX262" s="44"/>
      <c r="AY262" s="44"/>
      <c r="AZ262" s="44"/>
      <c r="BA262" s="44"/>
      <c r="BB262" s="44"/>
      <c r="BC262" s="44"/>
      <c r="BD262" s="44"/>
      <c r="BE262" s="44"/>
      <c r="BF262" s="44"/>
      <c r="BG262" s="44"/>
      <c r="BH262" s="44"/>
      <c r="BI262" s="44"/>
      <c r="BJ262" s="44"/>
      <c r="BK262" s="44"/>
      <c r="BL262" s="44"/>
      <c r="BM262" s="44"/>
      <c r="BN262" s="44"/>
      <c r="BO262" s="44"/>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c r="CT262" s="44"/>
      <c r="CU262" s="44"/>
      <c r="CV262" s="44"/>
      <c r="CW262" s="44"/>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row>
    <row r="263" spans="1:131">
      <c r="A263" s="23"/>
      <c r="B263" s="285" t="s">
        <v>767</v>
      </c>
      <c r="C263" s="286">
        <v>0</v>
      </c>
      <c r="D263" s="286">
        <v>0</v>
      </c>
      <c r="E263" s="286">
        <v>0</v>
      </c>
      <c r="F263" s="286">
        <v>0</v>
      </c>
      <c r="G263" s="286">
        <v>0</v>
      </c>
      <c r="H263" s="286">
        <v>0</v>
      </c>
      <c r="I263" s="286">
        <v>0</v>
      </c>
      <c r="J263" s="286">
        <v>0</v>
      </c>
      <c r="K263" s="286">
        <v>0</v>
      </c>
      <c r="L263" s="260">
        <v>0</v>
      </c>
      <c r="M263" s="287">
        <v>0</v>
      </c>
      <c r="N263" s="287">
        <v>0</v>
      </c>
      <c r="O263" s="287">
        <v>0</v>
      </c>
      <c r="P263" s="287">
        <v>0</v>
      </c>
      <c r="Q263" s="287">
        <v>0</v>
      </c>
      <c r="R263" s="287">
        <v>0</v>
      </c>
      <c r="S263" s="287">
        <v>0</v>
      </c>
      <c r="T263" s="287">
        <v>0</v>
      </c>
      <c r="U263" s="287">
        <v>0</v>
      </c>
      <c r="V263" s="287">
        <v>0</v>
      </c>
      <c r="W263" s="287">
        <v>0</v>
      </c>
      <c r="X263" s="287">
        <v>0</v>
      </c>
      <c r="Y263" s="287">
        <v>0</v>
      </c>
      <c r="Z263" s="287"/>
      <c r="AA263" s="287">
        <v>0</v>
      </c>
      <c r="AB263" s="287">
        <v>0</v>
      </c>
      <c r="AC263" s="287">
        <v>0</v>
      </c>
      <c r="AD263" s="287">
        <v>0</v>
      </c>
      <c r="AE263" s="287">
        <v>0</v>
      </c>
      <c r="AF263" s="287">
        <v>0</v>
      </c>
      <c r="AG263" s="287">
        <v>0</v>
      </c>
      <c r="AH263" s="287">
        <v>0</v>
      </c>
      <c r="AI263" s="287">
        <v>0</v>
      </c>
      <c r="AJ263" s="287">
        <v>0</v>
      </c>
      <c r="AK263" s="287">
        <v>0</v>
      </c>
      <c r="AL263" s="287">
        <v>0</v>
      </c>
      <c r="AM263" s="44"/>
      <c r="AN263" s="44"/>
      <c r="AO263" s="44"/>
      <c r="AP263" s="44"/>
      <c r="AQ263" s="44"/>
      <c r="AR263" s="44"/>
      <c r="AS263" s="44"/>
      <c r="AT263" s="44"/>
      <c r="AU263" s="44"/>
      <c r="AV263" s="44"/>
      <c r="AW263" s="44"/>
      <c r="AX263" s="44"/>
      <c r="AY263" s="44"/>
      <c r="AZ263" s="44"/>
      <c r="BA263" s="44"/>
      <c r="BB263" s="44"/>
      <c r="BC263" s="44"/>
      <c r="BD263" s="44"/>
      <c r="BE263" s="44"/>
      <c r="BF263" s="44"/>
      <c r="BG263" s="44"/>
      <c r="BH263" s="44"/>
      <c r="BI263" s="44"/>
      <c r="BJ263" s="44"/>
      <c r="BK263" s="44"/>
      <c r="BL263" s="44"/>
      <c r="BM263" s="44"/>
      <c r="BN263" s="44"/>
      <c r="BO263" s="44"/>
      <c r="BP263" s="44"/>
      <c r="BQ263" s="44"/>
      <c r="BR263" s="44"/>
      <c r="BS263" s="44"/>
      <c r="BT263" s="44"/>
      <c r="BU263" s="44"/>
      <c r="BV263" s="44"/>
      <c r="BW263" s="44"/>
      <c r="BX263" s="44"/>
      <c r="BY263" s="44"/>
      <c r="BZ263" s="44"/>
      <c r="CA263" s="44"/>
      <c r="CB263" s="44"/>
      <c r="CC263" s="44"/>
      <c r="CD263" s="44"/>
      <c r="CE263" s="44"/>
      <c r="CF263" s="44"/>
      <c r="CG263" s="44"/>
      <c r="CH263" s="44"/>
      <c r="CI263" s="44"/>
      <c r="CJ263" s="44"/>
      <c r="CK263" s="44"/>
      <c r="CL263" s="44"/>
      <c r="CM263" s="44"/>
      <c r="CN263" s="44"/>
      <c r="CO263" s="44"/>
      <c r="CP263" s="44"/>
      <c r="CQ263" s="44"/>
      <c r="CR263" s="44"/>
      <c r="CS263" s="44"/>
      <c r="CT263" s="44"/>
      <c r="CU263" s="44"/>
      <c r="CV263" s="44"/>
      <c r="CW263" s="44"/>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row>
    <row r="264" spans="1:131">
      <c r="A264" s="23"/>
      <c r="B264" s="285" t="s">
        <v>768</v>
      </c>
      <c r="C264" s="286"/>
      <c r="D264" s="286"/>
      <c r="E264" s="286"/>
      <c r="F264" s="286"/>
      <c r="G264" s="286"/>
      <c r="H264" s="286"/>
      <c r="I264" s="286"/>
      <c r="J264" s="286"/>
      <c r="K264" s="286"/>
      <c r="L264" s="260"/>
      <c r="M264" s="287"/>
      <c r="N264" s="287"/>
      <c r="O264" s="287"/>
      <c r="P264" s="287"/>
      <c r="Q264" s="287"/>
      <c r="R264" s="287"/>
      <c r="S264" s="287"/>
      <c r="T264" s="287"/>
      <c r="U264" s="287"/>
      <c r="V264" s="287"/>
      <c r="W264" s="287"/>
      <c r="X264" s="287"/>
      <c r="Y264" s="287"/>
      <c r="Z264" s="287"/>
      <c r="AA264" s="287"/>
      <c r="AB264" s="287"/>
      <c r="AC264" s="287"/>
      <c r="AD264" s="287"/>
      <c r="AE264" s="287"/>
      <c r="AF264" s="287"/>
      <c r="AG264" s="287"/>
      <c r="AH264" s="287"/>
      <c r="AI264" s="287"/>
      <c r="AJ264" s="287"/>
      <c r="AK264" s="287"/>
      <c r="AL264" s="287"/>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c r="BI264" s="44"/>
      <c r="BJ264" s="44"/>
      <c r="BK264" s="44"/>
      <c r="BL264" s="44"/>
      <c r="BM264" s="44"/>
      <c r="BN264" s="44"/>
      <c r="BO264" s="44"/>
      <c r="BP264" s="44"/>
      <c r="BQ264" s="44"/>
      <c r="BR264" s="44"/>
      <c r="BS264" s="44"/>
      <c r="BT264" s="44"/>
      <c r="BU264" s="44"/>
      <c r="BV264" s="44"/>
      <c r="BW264" s="44"/>
      <c r="BX264" s="44"/>
      <c r="BY264" s="44"/>
      <c r="BZ264" s="44"/>
      <c r="CA264" s="44"/>
      <c r="CB264" s="44"/>
      <c r="CC264" s="44"/>
      <c r="CD264" s="44"/>
      <c r="CE264" s="44"/>
      <c r="CF264" s="44"/>
      <c r="CG264" s="44"/>
      <c r="CH264" s="44"/>
      <c r="CI264" s="44"/>
      <c r="CJ264" s="44"/>
      <c r="CK264" s="44"/>
      <c r="CL264" s="44"/>
      <c r="CM264" s="44"/>
      <c r="CN264" s="44"/>
      <c r="CO264" s="44"/>
      <c r="CP264" s="44"/>
      <c r="CQ264" s="44"/>
      <c r="CR264" s="44"/>
      <c r="CS264" s="44"/>
      <c r="CT264" s="44"/>
      <c r="CU264" s="44"/>
      <c r="CV264" s="44"/>
      <c r="CW264" s="44"/>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row>
    <row r="265" spans="1:131">
      <c r="A265" s="23"/>
      <c r="B265" s="23" t="s">
        <v>91</v>
      </c>
      <c r="C265" s="287">
        <v>0</v>
      </c>
      <c r="D265" s="287">
        <v>0</v>
      </c>
      <c r="E265" s="287">
        <v>0</v>
      </c>
      <c r="F265" s="287">
        <v>0</v>
      </c>
      <c r="G265" s="287">
        <v>0</v>
      </c>
      <c r="H265" s="287">
        <v>0</v>
      </c>
      <c r="I265" s="287">
        <v>0</v>
      </c>
      <c r="J265" s="287">
        <v>0</v>
      </c>
      <c r="K265" s="287">
        <v>0</v>
      </c>
      <c r="L265" s="260">
        <v>0</v>
      </c>
      <c r="M265" s="287">
        <v>0</v>
      </c>
      <c r="N265" s="287">
        <v>0</v>
      </c>
      <c r="O265" s="287">
        <v>0</v>
      </c>
      <c r="P265" s="287">
        <v>0</v>
      </c>
      <c r="Q265" s="287">
        <v>0</v>
      </c>
      <c r="R265" s="287">
        <v>0</v>
      </c>
      <c r="S265" s="287">
        <v>0</v>
      </c>
      <c r="T265" s="287">
        <v>0</v>
      </c>
      <c r="U265" s="287">
        <v>0</v>
      </c>
      <c r="V265" s="287">
        <v>0</v>
      </c>
      <c r="W265" s="287">
        <v>0</v>
      </c>
      <c r="X265" s="287">
        <v>0</v>
      </c>
      <c r="Y265" s="287">
        <v>0</v>
      </c>
      <c r="Z265" s="287"/>
      <c r="AA265" s="287">
        <v>0</v>
      </c>
      <c r="AB265" s="287">
        <v>0</v>
      </c>
      <c r="AC265" s="287">
        <v>0</v>
      </c>
      <c r="AD265" s="287">
        <v>0</v>
      </c>
      <c r="AE265" s="287">
        <v>0</v>
      </c>
      <c r="AF265" s="287">
        <v>0</v>
      </c>
      <c r="AG265" s="287">
        <v>0</v>
      </c>
      <c r="AH265" s="287">
        <v>0</v>
      </c>
      <c r="AI265" s="287">
        <v>0</v>
      </c>
      <c r="AJ265" s="287">
        <v>0</v>
      </c>
      <c r="AK265" s="287">
        <v>0</v>
      </c>
      <c r="AL265" s="287">
        <v>0</v>
      </c>
      <c r="AM265" s="44"/>
      <c r="AN265" s="44"/>
      <c r="AO265" s="44"/>
      <c r="AP265" s="44"/>
      <c r="AQ265" s="44"/>
      <c r="AR265" s="44"/>
      <c r="AS265" s="44"/>
      <c r="AT265" s="44"/>
      <c r="AU265" s="44"/>
      <c r="AV265" s="44"/>
      <c r="AW265" s="44"/>
      <c r="AX265" s="44"/>
      <c r="AY265" s="44"/>
      <c r="AZ265" s="44"/>
      <c r="BA265" s="44"/>
      <c r="BB265" s="44"/>
      <c r="BC265" s="44"/>
      <c r="BD265" s="44"/>
      <c r="BE265" s="44"/>
      <c r="BF265" s="44"/>
      <c r="BG265" s="44"/>
      <c r="BH265" s="44"/>
      <c r="BI265" s="44"/>
      <c r="BJ265" s="44"/>
      <c r="BK265" s="44"/>
      <c r="BL265" s="44"/>
      <c r="BM265" s="44"/>
      <c r="BN265" s="44"/>
      <c r="BO265" s="44"/>
      <c r="BP265" s="44"/>
      <c r="BQ265" s="44"/>
      <c r="BR265" s="44"/>
      <c r="BS265" s="44"/>
      <c r="BT265" s="44"/>
      <c r="BU265" s="44"/>
      <c r="BV265" s="44"/>
      <c r="BW265" s="44"/>
      <c r="BX265" s="44"/>
      <c r="BY265" s="44"/>
      <c r="BZ265" s="44"/>
      <c r="CA265" s="44"/>
      <c r="CB265" s="44"/>
      <c r="CC265" s="44"/>
      <c r="CD265" s="44"/>
      <c r="CE265" s="44"/>
      <c r="CF265" s="44"/>
      <c r="CG265" s="44"/>
      <c r="CH265" s="44"/>
      <c r="CI265" s="44"/>
      <c r="CJ265" s="44"/>
      <c r="CK265" s="44"/>
      <c r="CL265" s="44"/>
      <c r="CM265" s="44"/>
      <c r="CN265" s="44"/>
      <c r="CO265" s="44"/>
      <c r="CP265" s="44"/>
      <c r="CQ265" s="44"/>
      <c r="CR265" s="44"/>
      <c r="CS265" s="44"/>
      <c r="CT265" s="44"/>
      <c r="CU265" s="44"/>
      <c r="CV265" s="44"/>
      <c r="CW265" s="44"/>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row>
    <row r="266" spans="1:131">
      <c r="A266" s="23"/>
      <c r="B266" s="23" t="s">
        <v>94</v>
      </c>
      <c r="C266" s="287">
        <v>0</v>
      </c>
      <c r="D266" s="287">
        <v>0</v>
      </c>
      <c r="E266" s="287">
        <v>0</v>
      </c>
      <c r="F266" s="287">
        <v>0</v>
      </c>
      <c r="G266" s="287">
        <v>0</v>
      </c>
      <c r="H266" s="287">
        <v>0</v>
      </c>
      <c r="I266" s="287">
        <v>0</v>
      </c>
      <c r="J266" s="287">
        <v>0</v>
      </c>
      <c r="K266" s="287">
        <v>0</v>
      </c>
      <c r="L266" s="288">
        <v>0</v>
      </c>
      <c r="M266" s="287">
        <v>0</v>
      </c>
      <c r="N266" s="287">
        <v>0</v>
      </c>
      <c r="O266" s="287">
        <v>0</v>
      </c>
      <c r="P266" s="287">
        <v>0</v>
      </c>
      <c r="Q266" s="287">
        <v>0</v>
      </c>
      <c r="R266" s="287">
        <v>0</v>
      </c>
      <c r="S266" s="287">
        <v>0</v>
      </c>
      <c r="T266" s="287">
        <v>0</v>
      </c>
      <c r="U266" s="287">
        <v>0</v>
      </c>
      <c r="V266" s="287">
        <v>0</v>
      </c>
      <c r="W266" s="287">
        <v>0</v>
      </c>
      <c r="X266" s="287">
        <v>0</v>
      </c>
      <c r="Y266" s="287">
        <v>0</v>
      </c>
      <c r="Z266" s="287"/>
      <c r="AA266" s="287">
        <v>0</v>
      </c>
      <c r="AB266" s="287">
        <v>0</v>
      </c>
      <c r="AC266" s="287">
        <v>0</v>
      </c>
      <c r="AD266" s="287">
        <v>0</v>
      </c>
      <c r="AE266" s="287">
        <v>0</v>
      </c>
      <c r="AF266" s="287">
        <v>0</v>
      </c>
      <c r="AG266" s="287">
        <v>0</v>
      </c>
      <c r="AH266" s="287">
        <v>0</v>
      </c>
      <c r="AI266" s="287">
        <v>0</v>
      </c>
      <c r="AJ266" s="287">
        <v>0</v>
      </c>
      <c r="AK266" s="287">
        <v>0</v>
      </c>
      <c r="AL266" s="287">
        <v>0</v>
      </c>
      <c r="AM266" s="44"/>
      <c r="AN266" s="44"/>
      <c r="AO266" s="44"/>
      <c r="AP266" s="44"/>
      <c r="AQ266" s="44"/>
      <c r="AR266" s="44"/>
      <c r="AS266" s="44"/>
      <c r="AT266" s="44"/>
      <c r="AU266" s="44"/>
      <c r="AV266" s="44"/>
      <c r="AW266" s="44"/>
      <c r="AX266" s="44"/>
      <c r="AY266" s="44"/>
      <c r="AZ266" s="44"/>
      <c r="BA266" s="44"/>
      <c r="BB266" s="44"/>
      <c r="BC266" s="44"/>
      <c r="BD266" s="44"/>
      <c r="BE266" s="44"/>
      <c r="BF266" s="44"/>
      <c r="BG266" s="44"/>
      <c r="BH266" s="44"/>
      <c r="BI266" s="44"/>
      <c r="BJ266" s="44"/>
      <c r="BK266" s="44"/>
      <c r="BL266" s="44"/>
      <c r="BM266" s="44"/>
      <c r="BN266" s="44"/>
      <c r="BO266" s="44"/>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c r="CO266" s="44"/>
      <c r="CP266" s="44"/>
      <c r="CQ266" s="44"/>
      <c r="CR266" s="44"/>
      <c r="CS266" s="44"/>
      <c r="CT266" s="44"/>
      <c r="CU266" s="44"/>
      <c r="CV266" s="44"/>
      <c r="CW266" s="44"/>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row>
    <row r="267" spans="1:131">
      <c r="A267" s="23"/>
      <c r="B267" s="23" t="s">
        <v>97</v>
      </c>
      <c r="C267" s="287">
        <v>0</v>
      </c>
      <c r="D267" s="287">
        <v>0</v>
      </c>
      <c r="E267" s="287">
        <v>0</v>
      </c>
      <c r="F267" s="287">
        <v>0</v>
      </c>
      <c r="G267" s="287">
        <v>0</v>
      </c>
      <c r="H267" s="287">
        <v>0</v>
      </c>
      <c r="I267" s="287">
        <v>0</v>
      </c>
      <c r="J267" s="287">
        <v>0</v>
      </c>
      <c r="K267" s="287">
        <v>0</v>
      </c>
      <c r="L267" s="288">
        <v>0</v>
      </c>
      <c r="M267" s="287">
        <v>0</v>
      </c>
      <c r="N267" s="287">
        <v>0</v>
      </c>
      <c r="O267" s="287">
        <v>0</v>
      </c>
      <c r="P267" s="287">
        <v>0</v>
      </c>
      <c r="Q267" s="287">
        <v>0</v>
      </c>
      <c r="R267" s="287">
        <v>0</v>
      </c>
      <c r="S267" s="287">
        <v>0</v>
      </c>
      <c r="T267" s="287">
        <v>0</v>
      </c>
      <c r="U267" s="287">
        <v>0</v>
      </c>
      <c r="V267" s="287">
        <v>0</v>
      </c>
      <c r="W267" s="287">
        <v>0</v>
      </c>
      <c r="X267" s="287">
        <v>0</v>
      </c>
      <c r="Y267" s="287">
        <v>0</v>
      </c>
      <c r="Z267" s="287"/>
      <c r="AA267" s="287">
        <v>0</v>
      </c>
      <c r="AB267" s="287">
        <v>0</v>
      </c>
      <c r="AC267" s="287">
        <v>0</v>
      </c>
      <c r="AD267" s="287">
        <v>0</v>
      </c>
      <c r="AE267" s="287">
        <v>0</v>
      </c>
      <c r="AF267" s="287">
        <v>0</v>
      </c>
      <c r="AG267" s="287">
        <v>0</v>
      </c>
      <c r="AH267" s="287">
        <v>0</v>
      </c>
      <c r="AI267" s="287">
        <v>0</v>
      </c>
      <c r="AJ267" s="287">
        <v>0</v>
      </c>
      <c r="AK267" s="287">
        <v>0</v>
      </c>
      <c r="AL267" s="287">
        <v>0</v>
      </c>
      <c r="AM267" s="44"/>
      <c r="AN267" s="44"/>
      <c r="AO267" s="44"/>
      <c r="AP267" s="44"/>
      <c r="AQ267" s="44"/>
      <c r="AR267" s="44"/>
      <c r="AS267" s="44"/>
      <c r="AT267" s="44"/>
      <c r="AU267" s="44"/>
      <c r="AV267" s="44"/>
      <c r="AW267" s="44"/>
      <c r="AX267" s="44"/>
      <c r="AY267" s="44"/>
      <c r="AZ267" s="44"/>
      <c r="BA267" s="44"/>
      <c r="BB267" s="44"/>
      <c r="BC267" s="44"/>
      <c r="BD267" s="44"/>
      <c r="BE267" s="44"/>
      <c r="BF267" s="44"/>
      <c r="BG267" s="44"/>
      <c r="BH267" s="44"/>
      <c r="BI267" s="44"/>
      <c r="BJ267" s="44"/>
      <c r="BK267" s="44"/>
      <c r="BL267" s="44"/>
      <c r="BM267" s="44"/>
      <c r="BN267" s="44"/>
      <c r="BO267" s="44"/>
      <c r="BP267" s="44"/>
      <c r="BQ267" s="44"/>
      <c r="BR267" s="44"/>
      <c r="BS267" s="44"/>
      <c r="BT267" s="44"/>
      <c r="BU267" s="44"/>
      <c r="BV267" s="44"/>
      <c r="BW267" s="44"/>
      <c r="BX267" s="44"/>
      <c r="BY267" s="44"/>
      <c r="BZ267" s="44"/>
      <c r="CA267" s="44"/>
      <c r="CB267" s="44"/>
      <c r="CC267" s="44"/>
      <c r="CD267" s="44"/>
      <c r="CE267" s="44"/>
      <c r="CF267" s="44"/>
      <c r="CG267" s="44"/>
      <c r="CH267" s="44"/>
      <c r="CI267" s="44"/>
      <c r="CJ267" s="44"/>
      <c r="CK267" s="44"/>
      <c r="CL267" s="44"/>
      <c r="CM267" s="44"/>
      <c r="CN267" s="44"/>
      <c r="CO267" s="44"/>
      <c r="CP267" s="44"/>
      <c r="CQ267" s="44"/>
      <c r="CR267" s="44"/>
      <c r="CS267" s="44"/>
      <c r="CT267" s="44"/>
      <c r="CU267" s="44"/>
      <c r="CV267" s="44"/>
      <c r="CW267" s="44"/>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row>
    <row r="268" spans="1:131">
      <c r="A268" s="23"/>
      <c r="B268" s="23" t="s">
        <v>100</v>
      </c>
      <c r="C268" s="287">
        <v>0</v>
      </c>
      <c r="D268" s="287">
        <v>0</v>
      </c>
      <c r="E268" s="287">
        <v>0</v>
      </c>
      <c r="F268" s="287">
        <v>0</v>
      </c>
      <c r="G268" s="287">
        <v>0</v>
      </c>
      <c r="H268" s="287">
        <v>0</v>
      </c>
      <c r="I268" s="287">
        <v>0</v>
      </c>
      <c r="J268" s="287">
        <v>0</v>
      </c>
      <c r="K268" s="287">
        <v>0</v>
      </c>
      <c r="L268" s="288">
        <v>0</v>
      </c>
      <c r="M268" s="287">
        <v>0</v>
      </c>
      <c r="N268" s="287">
        <v>0</v>
      </c>
      <c r="O268" s="287">
        <v>0</v>
      </c>
      <c r="P268" s="287">
        <v>0</v>
      </c>
      <c r="Q268" s="287">
        <v>0</v>
      </c>
      <c r="R268" s="287">
        <v>0</v>
      </c>
      <c r="S268" s="287">
        <v>0</v>
      </c>
      <c r="T268" s="287">
        <v>0</v>
      </c>
      <c r="U268" s="287">
        <v>0</v>
      </c>
      <c r="V268" s="287">
        <v>0</v>
      </c>
      <c r="W268" s="287">
        <v>0</v>
      </c>
      <c r="X268" s="287">
        <v>0</v>
      </c>
      <c r="Y268" s="287">
        <v>0</v>
      </c>
      <c r="Z268" s="287"/>
      <c r="AA268" s="287">
        <v>0</v>
      </c>
      <c r="AB268" s="287">
        <v>0</v>
      </c>
      <c r="AC268" s="287">
        <v>0</v>
      </c>
      <c r="AD268" s="287">
        <v>0</v>
      </c>
      <c r="AE268" s="287">
        <v>0</v>
      </c>
      <c r="AF268" s="287">
        <v>0</v>
      </c>
      <c r="AG268" s="287">
        <v>0</v>
      </c>
      <c r="AH268" s="287">
        <v>0</v>
      </c>
      <c r="AI268" s="287">
        <v>0</v>
      </c>
      <c r="AJ268" s="287">
        <v>0</v>
      </c>
      <c r="AK268" s="287">
        <v>0</v>
      </c>
      <c r="AL268" s="287">
        <v>0</v>
      </c>
      <c r="AM268" s="44"/>
      <c r="AN268" s="44"/>
      <c r="AO268" s="44"/>
      <c r="AP268" s="44"/>
      <c r="AQ268" s="44"/>
      <c r="AR268" s="44"/>
      <c r="AS268" s="44"/>
      <c r="AT268" s="44"/>
      <c r="AU268" s="44"/>
      <c r="AV268" s="44"/>
      <c r="AW268" s="44"/>
      <c r="AX268" s="44"/>
      <c r="AY268" s="44"/>
      <c r="AZ268" s="44"/>
      <c r="BA268" s="44"/>
      <c r="BB268" s="44"/>
      <c r="BC268" s="44"/>
      <c r="BD268" s="44"/>
      <c r="BE268" s="44"/>
      <c r="BF268" s="44"/>
      <c r="BG268" s="44"/>
      <c r="BH268" s="44"/>
      <c r="BI268" s="44"/>
      <c r="BJ268" s="44"/>
      <c r="BK268" s="44"/>
      <c r="BL268" s="44"/>
      <c r="BM268" s="44"/>
      <c r="BN268" s="44"/>
      <c r="BO268" s="44"/>
      <c r="BP268" s="44"/>
      <c r="BQ268" s="44"/>
      <c r="BR268" s="44"/>
      <c r="BS268" s="44"/>
      <c r="BT268" s="44"/>
      <c r="BU268" s="44"/>
      <c r="BV268" s="44"/>
      <c r="BW268" s="44"/>
      <c r="BX268" s="44"/>
      <c r="BY268" s="44"/>
      <c r="BZ268" s="44"/>
      <c r="CA268" s="44"/>
      <c r="CB268" s="44"/>
      <c r="CC268" s="44"/>
      <c r="CD268" s="44"/>
      <c r="CE268" s="44"/>
      <c r="CF268" s="44"/>
      <c r="CG268" s="44"/>
      <c r="CH268" s="44"/>
      <c r="CI268" s="44"/>
      <c r="CJ268" s="44"/>
      <c r="CK268" s="44"/>
      <c r="CL268" s="44"/>
      <c r="CM268" s="44"/>
      <c r="CN268" s="44"/>
      <c r="CO268" s="44"/>
      <c r="CP268" s="44"/>
      <c r="CQ268" s="44"/>
      <c r="CR268" s="44"/>
      <c r="CS268" s="44"/>
      <c r="CT268" s="44"/>
      <c r="CU268" s="44"/>
      <c r="CV268" s="44"/>
      <c r="CW268" s="44"/>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row>
    <row r="269" spans="1:131">
      <c r="A269" s="23"/>
      <c r="B269" s="23" t="s">
        <v>103</v>
      </c>
      <c r="C269" s="287">
        <v>0</v>
      </c>
      <c r="D269" s="287">
        <v>0</v>
      </c>
      <c r="E269" s="287">
        <v>0</v>
      </c>
      <c r="F269" s="287">
        <v>0</v>
      </c>
      <c r="G269" s="287">
        <v>0</v>
      </c>
      <c r="H269" s="287">
        <v>0</v>
      </c>
      <c r="I269" s="287">
        <v>0</v>
      </c>
      <c r="J269" s="287">
        <v>0</v>
      </c>
      <c r="K269" s="287">
        <v>0</v>
      </c>
      <c r="L269" s="288">
        <v>0</v>
      </c>
      <c r="M269" s="287">
        <v>0</v>
      </c>
      <c r="N269" s="287">
        <v>0</v>
      </c>
      <c r="O269" s="287">
        <v>0</v>
      </c>
      <c r="P269" s="287">
        <v>0</v>
      </c>
      <c r="Q269" s="287">
        <v>0</v>
      </c>
      <c r="R269" s="287">
        <v>0</v>
      </c>
      <c r="S269" s="287">
        <v>0</v>
      </c>
      <c r="T269" s="287">
        <v>0</v>
      </c>
      <c r="U269" s="287">
        <v>0</v>
      </c>
      <c r="V269" s="287">
        <v>0</v>
      </c>
      <c r="W269" s="287">
        <v>0</v>
      </c>
      <c r="X269" s="287">
        <v>0</v>
      </c>
      <c r="Y269" s="287">
        <v>0</v>
      </c>
      <c r="Z269" s="287"/>
      <c r="AA269" s="287">
        <v>0</v>
      </c>
      <c r="AB269" s="287">
        <v>0</v>
      </c>
      <c r="AC269" s="287">
        <v>0</v>
      </c>
      <c r="AD269" s="287">
        <v>0</v>
      </c>
      <c r="AE269" s="287">
        <v>0</v>
      </c>
      <c r="AF269" s="287">
        <v>0</v>
      </c>
      <c r="AG269" s="287">
        <v>0</v>
      </c>
      <c r="AH269" s="287">
        <v>0</v>
      </c>
      <c r="AI269" s="287">
        <v>0</v>
      </c>
      <c r="AJ269" s="287">
        <v>0</v>
      </c>
      <c r="AK269" s="287">
        <v>0</v>
      </c>
      <c r="AL269" s="287">
        <v>0</v>
      </c>
      <c r="AM269" s="44"/>
      <c r="AN269" s="44"/>
      <c r="AO269" s="44"/>
      <c r="AP269" s="44"/>
      <c r="AQ269" s="44"/>
      <c r="AR269" s="44"/>
      <c r="AS269" s="44"/>
      <c r="AT269" s="44"/>
      <c r="AU269" s="44"/>
      <c r="AV269" s="44"/>
      <c r="AW269" s="44"/>
      <c r="AX269" s="44"/>
      <c r="AY269" s="44"/>
      <c r="AZ269" s="44"/>
      <c r="BA269" s="44"/>
      <c r="BB269" s="44"/>
      <c r="BC269" s="44"/>
      <c r="BD269" s="44"/>
      <c r="BE269" s="44"/>
      <c r="BF269" s="44"/>
      <c r="BG269" s="44"/>
      <c r="BH269" s="44"/>
      <c r="BI269" s="44"/>
      <c r="BJ269" s="44"/>
      <c r="BK269" s="44"/>
      <c r="BL269" s="44"/>
      <c r="BM269" s="44"/>
      <c r="BN269" s="44"/>
      <c r="BO269" s="44"/>
      <c r="BP269" s="44"/>
      <c r="BQ269" s="44"/>
      <c r="BR269" s="44"/>
      <c r="BS269" s="44"/>
      <c r="BT269" s="44"/>
      <c r="BU269" s="44"/>
      <c r="BV269" s="44"/>
      <c r="BW269" s="44"/>
      <c r="BX269" s="44"/>
      <c r="BY269" s="44"/>
      <c r="BZ269" s="44"/>
      <c r="CA269" s="44"/>
      <c r="CB269" s="44"/>
      <c r="CC269" s="44"/>
      <c r="CD269" s="44"/>
      <c r="CE269" s="44"/>
      <c r="CF269" s="44"/>
      <c r="CG269" s="44"/>
      <c r="CH269" s="44"/>
      <c r="CI269" s="44"/>
      <c r="CJ269" s="44"/>
      <c r="CK269" s="44"/>
      <c r="CL269" s="44"/>
      <c r="CM269" s="44"/>
      <c r="CN269" s="44"/>
      <c r="CO269" s="44"/>
      <c r="CP269" s="44"/>
      <c r="CQ269" s="44"/>
      <c r="CR269" s="44"/>
      <c r="CS269" s="44"/>
      <c r="CT269" s="44"/>
      <c r="CU269" s="44"/>
      <c r="CV269" s="44"/>
      <c r="CW269" s="44"/>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row>
    <row r="270" spans="1:131">
      <c r="A270" s="23"/>
      <c r="B270" s="23" t="s">
        <v>106</v>
      </c>
      <c r="C270" s="287">
        <v>0</v>
      </c>
      <c r="D270" s="287">
        <v>0</v>
      </c>
      <c r="E270" s="287">
        <v>0</v>
      </c>
      <c r="F270" s="287">
        <v>0</v>
      </c>
      <c r="G270" s="287">
        <v>0</v>
      </c>
      <c r="H270" s="287">
        <v>0</v>
      </c>
      <c r="I270" s="287">
        <v>0</v>
      </c>
      <c r="J270" s="287">
        <v>0</v>
      </c>
      <c r="K270" s="287">
        <v>0</v>
      </c>
      <c r="L270" s="288">
        <v>0</v>
      </c>
      <c r="M270" s="287">
        <v>0</v>
      </c>
      <c r="N270" s="287">
        <v>0</v>
      </c>
      <c r="O270" s="287">
        <v>0</v>
      </c>
      <c r="P270" s="287">
        <v>0</v>
      </c>
      <c r="Q270" s="287">
        <v>0</v>
      </c>
      <c r="R270" s="287">
        <v>0</v>
      </c>
      <c r="S270" s="287">
        <v>0</v>
      </c>
      <c r="T270" s="287">
        <v>0</v>
      </c>
      <c r="U270" s="287">
        <v>0</v>
      </c>
      <c r="V270" s="287">
        <v>0</v>
      </c>
      <c r="W270" s="287">
        <v>0</v>
      </c>
      <c r="X270" s="287">
        <v>0</v>
      </c>
      <c r="Y270" s="287">
        <v>0</v>
      </c>
      <c r="Z270" s="287"/>
      <c r="AA270" s="287">
        <v>0</v>
      </c>
      <c r="AB270" s="287">
        <v>0</v>
      </c>
      <c r="AC270" s="287">
        <v>0</v>
      </c>
      <c r="AD270" s="287">
        <v>0</v>
      </c>
      <c r="AE270" s="287">
        <v>0</v>
      </c>
      <c r="AF270" s="287">
        <v>0</v>
      </c>
      <c r="AG270" s="287">
        <v>0</v>
      </c>
      <c r="AH270" s="287">
        <v>0</v>
      </c>
      <c r="AI270" s="287">
        <v>0</v>
      </c>
      <c r="AJ270" s="287">
        <v>0</v>
      </c>
      <c r="AK270" s="287">
        <v>0</v>
      </c>
      <c r="AL270" s="287">
        <v>0</v>
      </c>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c r="BI270" s="44"/>
      <c r="BJ270" s="44"/>
      <c r="BK270" s="44"/>
      <c r="BL270" s="44"/>
      <c r="BM270" s="44"/>
      <c r="BN270" s="44"/>
      <c r="BO270" s="44"/>
      <c r="BP270" s="44"/>
      <c r="BQ270" s="44"/>
      <c r="BR270" s="44"/>
      <c r="BS270" s="44"/>
      <c r="BT270" s="44"/>
      <c r="BU270" s="44"/>
      <c r="BV270" s="44"/>
      <c r="BW270" s="44"/>
      <c r="BX270" s="44"/>
      <c r="BY270" s="44"/>
      <c r="BZ270" s="44"/>
      <c r="CA270" s="44"/>
      <c r="CB270" s="44"/>
      <c r="CC270" s="44"/>
      <c r="CD270" s="44"/>
      <c r="CE270" s="44"/>
      <c r="CF270" s="44"/>
      <c r="CG270" s="44"/>
      <c r="CH270" s="44"/>
      <c r="CI270" s="44"/>
      <c r="CJ270" s="44"/>
      <c r="CK270" s="44"/>
      <c r="CL270" s="44"/>
      <c r="CM270" s="44"/>
      <c r="CN270" s="44"/>
      <c r="CO270" s="44"/>
      <c r="CP270" s="44"/>
      <c r="CQ270" s="44"/>
      <c r="CR270" s="44"/>
      <c r="CS270" s="44"/>
      <c r="CT270" s="44"/>
      <c r="CU270" s="44"/>
      <c r="CV270" s="44"/>
      <c r="CW270" s="44"/>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row>
    <row r="271" spans="1:131">
      <c r="A271" s="23"/>
      <c r="B271" s="23" t="s">
        <v>109</v>
      </c>
      <c r="C271" s="287">
        <v>0</v>
      </c>
      <c r="D271" s="287">
        <v>0</v>
      </c>
      <c r="E271" s="287">
        <v>0</v>
      </c>
      <c r="F271" s="287">
        <v>0</v>
      </c>
      <c r="G271" s="287">
        <v>0</v>
      </c>
      <c r="H271" s="287">
        <v>0</v>
      </c>
      <c r="I271" s="287">
        <v>0</v>
      </c>
      <c r="J271" s="287">
        <v>0</v>
      </c>
      <c r="K271" s="287">
        <v>0</v>
      </c>
      <c r="L271" s="288">
        <v>0</v>
      </c>
      <c r="M271" s="287">
        <v>0</v>
      </c>
      <c r="N271" s="287">
        <v>0</v>
      </c>
      <c r="O271" s="287">
        <v>0</v>
      </c>
      <c r="P271" s="287">
        <v>0</v>
      </c>
      <c r="Q271" s="287">
        <v>0</v>
      </c>
      <c r="R271" s="287">
        <v>0</v>
      </c>
      <c r="S271" s="287">
        <v>0</v>
      </c>
      <c r="T271" s="287">
        <v>0</v>
      </c>
      <c r="U271" s="287">
        <v>0</v>
      </c>
      <c r="V271" s="287">
        <v>0</v>
      </c>
      <c r="W271" s="287">
        <v>0</v>
      </c>
      <c r="X271" s="287">
        <v>0</v>
      </c>
      <c r="Y271" s="287">
        <v>0</v>
      </c>
      <c r="Z271" s="287"/>
      <c r="AA271" s="287">
        <v>0</v>
      </c>
      <c r="AB271" s="287">
        <v>0</v>
      </c>
      <c r="AC271" s="287">
        <v>0</v>
      </c>
      <c r="AD271" s="287">
        <v>0</v>
      </c>
      <c r="AE271" s="287">
        <v>0</v>
      </c>
      <c r="AF271" s="287">
        <v>0</v>
      </c>
      <c r="AG271" s="287">
        <v>0</v>
      </c>
      <c r="AH271" s="287">
        <v>0</v>
      </c>
      <c r="AI271" s="287">
        <v>0</v>
      </c>
      <c r="AJ271" s="287">
        <v>0</v>
      </c>
      <c r="AK271" s="287">
        <v>0</v>
      </c>
      <c r="AL271" s="287">
        <v>0</v>
      </c>
      <c r="AM271" s="44"/>
      <c r="AN271" s="44"/>
      <c r="AO271" s="44"/>
      <c r="AP271" s="44"/>
      <c r="AQ271" s="44"/>
      <c r="AR271" s="44"/>
      <c r="AS271" s="44"/>
      <c r="AT271" s="44"/>
      <c r="AU271" s="44"/>
      <c r="AV271" s="44"/>
      <c r="AW271" s="44"/>
      <c r="AX271" s="44"/>
      <c r="AY271" s="44"/>
      <c r="AZ271" s="44"/>
      <c r="BA271" s="44"/>
      <c r="BB271" s="44"/>
      <c r="BC271" s="44"/>
      <c r="BD271" s="44"/>
      <c r="BE271" s="44"/>
      <c r="BF271" s="44"/>
      <c r="BG271" s="44"/>
      <c r="BH271" s="44"/>
      <c r="BI271" s="44"/>
      <c r="BJ271" s="44"/>
      <c r="BK271" s="44"/>
      <c r="BL271" s="44"/>
      <c r="BM271" s="44"/>
      <c r="BN271" s="44"/>
      <c r="BO271" s="44"/>
      <c r="BP271" s="44"/>
      <c r="BQ271" s="44"/>
      <c r="BR271" s="44"/>
      <c r="BS271" s="44"/>
      <c r="BT271" s="44"/>
      <c r="BU271" s="44"/>
      <c r="BV271" s="44"/>
      <c r="BW271" s="44"/>
      <c r="BX271" s="44"/>
      <c r="BY271" s="44"/>
      <c r="BZ271" s="44"/>
      <c r="CA271" s="44"/>
      <c r="CB271" s="44"/>
      <c r="CC271" s="44"/>
      <c r="CD271" s="44"/>
      <c r="CE271" s="44"/>
      <c r="CF271" s="44"/>
      <c r="CG271" s="44"/>
      <c r="CH271" s="44"/>
      <c r="CI271" s="44"/>
      <c r="CJ271" s="44"/>
      <c r="CK271" s="44"/>
      <c r="CL271" s="44"/>
      <c r="CM271" s="44"/>
      <c r="CN271" s="44"/>
      <c r="CO271" s="44"/>
      <c r="CP271" s="44"/>
      <c r="CQ271" s="44"/>
      <c r="CR271" s="44"/>
      <c r="CS271" s="44"/>
      <c r="CT271" s="44"/>
      <c r="CU271" s="44"/>
      <c r="CV271" s="44"/>
      <c r="CW271" s="44"/>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row>
    <row r="272" spans="1:131">
      <c r="A272" s="23"/>
      <c r="B272" s="23" t="s">
        <v>112</v>
      </c>
      <c r="C272" s="287">
        <v>0</v>
      </c>
      <c r="D272" s="287">
        <v>0</v>
      </c>
      <c r="E272" s="287">
        <v>0</v>
      </c>
      <c r="F272" s="287">
        <v>0</v>
      </c>
      <c r="G272" s="287">
        <v>0</v>
      </c>
      <c r="H272" s="287">
        <v>0</v>
      </c>
      <c r="I272" s="287">
        <v>0</v>
      </c>
      <c r="J272" s="287">
        <v>0</v>
      </c>
      <c r="K272" s="287">
        <v>0</v>
      </c>
      <c r="L272" s="288">
        <v>0</v>
      </c>
      <c r="M272" s="287">
        <v>0</v>
      </c>
      <c r="N272" s="287">
        <v>0</v>
      </c>
      <c r="O272" s="287">
        <v>0</v>
      </c>
      <c r="P272" s="287">
        <v>0</v>
      </c>
      <c r="Q272" s="287">
        <v>0</v>
      </c>
      <c r="R272" s="287">
        <v>0</v>
      </c>
      <c r="S272" s="287">
        <v>0</v>
      </c>
      <c r="T272" s="287">
        <v>0</v>
      </c>
      <c r="U272" s="287">
        <v>0</v>
      </c>
      <c r="V272" s="287">
        <v>0</v>
      </c>
      <c r="W272" s="287">
        <v>0</v>
      </c>
      <c r="X272" s="287">
        <v>0</v>
      </c>
      <c r="Y272" s="287">
        <v>0</v>
      </c>
      <c r="Z272" s="287"/>
      <c r="AA272" s="287">
        <v>0</v>
      </c>
      <c r="AB272" s="287">
        <v>0</v>
      </c>
      <c r="AC272" s="287">
        <v>0</v>
      </c>
      <c r="AD272" s="287">
        <v>0</v>
      </c>
      <c r="AE272" s="287">
        <v>0</v>
      </c>
      <c r="AF272" s="287">
        <v>0</v>
      </c>
      <c r="AG272" s="287">
        <v>0</v>
      </c>
      <c r="AH272" s="287">
        <v>0</v>
      </c>
      <c r="AI272" s="287">
        <v>0</v>
      </c>
      <c r="AJ272" s="287">
        <v>0</v>
      </c>
      <c r="AK272" s="287">
        <v>0</v>
      </c>
      <c r="AL272" s="287">
        <v>0</v>
      </c>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c r="BI272" s="44"/>
      <c r="BJ272" s="44"/>
      <c r="BK272" s="44"/>
      <c r="BL272" s="44"/>
      <c r="BM272" s="44"/>
      <c r="BN272" s="44"/>
      <c r="BO272" s="44"/>
      <c r="BP272" s="44"/>
      <c r="BQ272" s="44"/>
      <c r="BR272" s="44"/>
      <c r="BS272" s="44"/>
      <c r="BT272" s="44"/>
      <c r="BU272" s="44"/>
      <c r="BV272" s="44"/>
      <c r="BW272" s="44"/>
      <c r="BX272" s="44"/>
      <c r="BY272" s="44"/>
      <c r="BZ272" s="44"/>
      <c r="CA272" s="44"/>
      <c r="CB272" s="44"/>
      <c r="CC272" s="44"/>
      <c r="CD272" s="44"/>
      <c r="CE272" s="44"/>
      <c r="CF272" s="44"/>
      <c r="CG272" s="44"/>
      <c r="CH272" s="44"/>
      <c r="CI272" s="44"/>
      <c r="CJ272" s="44"/>
      <c r="CK272" s="44"/>
      <c r="CL272" s="44"/>
      <c r="CM272" s="44"/>
      <c r="CN272" s="44"/>
      <c r="CO272" s="44"/>
      <c r="CP272" s="44"/>
      <c r="CQ272" s="44"/>
      <c r="CR272" s="44"/>
      <c r="CS272" s="44"/>
      <c r="CT272" s="44"/>
      <c r="CU272" s="44"/>
      <c r="CV272" s="44"/>
      <c r="CW272" s="44"/>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row>
    <row r="273" spans="1:131">
      <c r="A273" s="23"/>
      <c r="B273" s="23" t="s">
        <v>115</v>
      </c>
      <c r="C273" s="287">
        <v>0</v>
      </c>
      <c r="D273" s="287">
        <v>0</v>
      </c>
      <c r="E273" s="287">
        <v>0</v>
      </c>
      <c r="F273" s="287">
        <v>0</v>
      </c>
      <c r="G273" s="287">
        <v>0</v>
      </c>
      <c r="H273" s="287">
        <v>0</v>
      </c>
      <c r="I273" s="287">
        <v>0</v>
      </c>
      <c r="J273" s="287">
        <v>0</v>
      </c>
      <c r="K273" s="287">
        <v>0</v>
      </c>
      <c r="L273" s="288">
        <v>0</v>
      </c>
      <c r="M273" s="287">
        <v>0</v>
      </c>
      <c r="N273" s="287">
        <v>0</v>
      </c>
      <c r="O273" s="287">
        <v>0</v>
      </c>
      <c r="P273" s="287">
        <v>0</v>
      </c>
      <c r="Q273" s="287">
        <v>0</v>
      </c>
      <c r="R273" s="287">
        <v>0</v>
      </c>
      <c r="S273" s="287">
        <v>0</v>
      </c>
      <c r="T273" s="287">
        <v>0</v>
      </c>
      <c r="U273" s="287">
        <v>0</v>
      </c>
      <c r="V273" s="287">
        <v>0</v>
      </c>
      <c r="W273" s="287">
        <v>0</v>
      </c>
      <c r="X273" s="287">
        <v>0</v>
      </c>
      <c r="Y273" s="287">
        <v>0</v>
      </c>
      <c r="Z273" s="287"/>
      <c r="AA273" s="287">
        <v>0</v>
      </c>
      <c r="AB273" s="287">
        <v>0</v>
      </c>
      <c r="AC273" s="287">
        <v>0</v>
      </c>
      <c r="AD273" s="287">
        <v>0</v>
      </c>
      <c r="AE273" s="287">
        <v>0</v>
      </c>
      <c r="AF273" s="287">
        <v>0</v>
      </c>
      <c r="AG273" s="287">
        <v>0</v>
      </c>
      <c r="AH273" s="287">
        <v>0</v>
      </c>
      <c r="AI273" s="287">
        <v>0</v>
      </c>
      <c r="AJ273" s="287">
        <v>0</v>
      </c>
      <c r="AK273" s="287">
        <v>0</v>
      </c>
      <c r="AL273" s="287">
        <v>0</v>
      </c>
      <c r="AM273" s="44"/>
      <c r="AN273" s="44"/>
      <c r="AO273" s="44"/>
      <c r="AP273" s="44"/>
      <c r="AQ273" s="44"/>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44"/>
      <c r="BZ273" s="44"/>
      <c r="CA273" s="44"/>
      <c r="CB273" s="44"/>
      <c r="CC273" s="44"/>
      <c r="CD273" s="44"/>
      <c r="CE273" s="44"/>
      <c r="CF273" s="44"/>
      <c r="CG273" s="44"/>
      <c r="CH273" s="44"/>
      <c r="CI273" s="44"/>
      <c r="CJ273" s="44"/>
      <c r="CK273" s="44"/>
      <c r="CL273" s="44"/>
      <c r="CM273" s="44"/>
      <c r="CN273" s="44"/>
      <c r="CO273" s="44"/>
      <c r="CP273" s="44"/>
      <c r="CQ273" s="44"/>
      <c r="CR273" s="44"/>
      <c r="CS273" s="44"/>
      <c r="CT273" s="44"/>
      <c r="CU273" s="44"/>
      <c r="CV273" s="44"/>
      <c r="CW273" s="44"/>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row>
    <row r="274" spans="1:131">
      <c r="A274" s="23"/>
      <c r="B274" s="23" t="s">
        <v>118</v>
      </c>
      <c r="C274" s="44">
        <v>1775.5272705837613</v>
      </c>
      <c r="D274" s="44">
        <v>1364.3001150748762</v>
      </c>
      <c r="E274" s="44">
        <v>272.86002301497524</v>
      </c>
      <c r="F274" s="44">
        <v>1637.1601380898514</v>
      </c>
      <c r="G274" s="44">
        <v>2086.488155302678</v>
      </c>
      <c r="H274" s="44">
        <v>929.15375425413606</v>
      </c>
      <c r="I274" s="44">
        <v>8077.331757879374</v>
      </c>
      <c r="J274" s="44">
        <v>39.311901839143943</v>
      </c>
      <c r="K274" s="44">
        <v>86.212592434007433</v>
      </c>
      <c r="L274" s="260">
        <v>0.498624251487917</v>
      </c>
      <c r="M274" s="44">
        <v>12.996961793692764</v>
      </c>
      <c r="N274" s="82">
        <v>109.13416792556097</v>
      </c>
      <c r="O274" s="82">
        <v>100.88673170453734</v>
      </c>
      <c r="P274" s="82">
        <v>115.96780969425765</v>
      </c>
      <c r="Q274" s="82">
        <v>106.29286387320693</v>
      </c>
      <c r="R274" s="82">
        <v>108.24333676069664</v>
      </c>
      <c r="S274" s="82">
        <v>108.15822497577196</v>
      </c>
      <c r="T274" s="82">
        <v>105.39195595643301</v>
      </c>
      <c r="U274" s="82">
        <v>113.28996799139912</v>
      </c>
      <c r="V274" s="82">
        <v>100.59652319099072</v>
      </c>
      <c r="W274" s="82">
        <v>113.03920720307579</v>
      </c>
      <c r="X274" s="82">
        <v>102.17108956660866</v>
      </c>
      <c r="Y274" s="82">
        <v>106.4772858771891</v>
      </c>
      <c r="Z274" s="82"/>
      <c r="AA274" s="82">
        <v>42.484796872840491</v>
      </c>
      <c r="AB274" s="82">
        <v>37.538547165128136</v>
      </c>
      <c r="AC274" s="82">
        <v>37.238067405893744</v>
      </c>
      <c r="AD274" s="82">
        <v>40.55867510150901</v>
      </c>
      <c r="AE274" s="82">
        <v>41.219910472898825</v>
      </c>
      <c r="AF274" s="82">
        <v>38.300814693301533</v>
      </c>
      <c r="AG274" s="82">
        <v>44.036286778395436</v>
      </c>
      <c r="AH274" s="82">
        <v>38.934709115479947</v>
      </c>
      <c r="AI274" s="82">
        <v>43.638674217641679</v>
      </c>
      <c r="AJ274" s="82">
        <v>38.452629677505605</v>
      </c>
      <c r="AK274" s="82">
        <v>41.129896514310765</v>
      </c>
      <c r="AL274" s="82">
        <v>42.345097849128109</v>
      </c>
      <c r="AM274" s="44"/>
      <c r="AN274" s="44"/>
      <c r="AO274" s="44"/>
      <c r="AP274" s="44"/>
      <c r="AQ274" s="44"/>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4"/>
      <c r="BQ274" s="44"/>
      <c r="BR274" s="44"/>
      <c r="BS274" s="44"/>
      <c r="BT274" s="44"/>
      <c r="BU274" s="44"/>
      <c r="BV274" s="44"/>
      <c r="BW274" s="44"/>
      <c r="BX274" s="44"/>
      <c r="BY274" s="44"/>
      <c r="BZ274" s="44"/>
      <c r="CA274" s="44"/>
      <c r="CB274" s="44"/>
      <c r="CC274" s="44"/>
      <c r="CD274" s="44"/>
      <c r="CE274" s="44"/>
      <c r="CF274" s="44"/>
      <c r="CG274" s="44"/>
      <c r="CH274" s="44"/>
      <c r="CI274" s="44"/>
      <c r="CJ274" s="44"/>
      <c r="CK274" s="44"/>
      <c r="CL274" s="44"/>
      <c r="CM274" s="44"/>
      <c r="CN274" s="44"/>
      <c r="CO274" s="44"/>
      <c r="CP274" s="44"/>
      <c r="CQ274" s="44"/>
      <c r="CR274" s="44"/>
      <c r="CS274" s="44"/>
      <c r="CT274" s="44"/>
      <c r="CU274" s="44"/>
      <c r="CV274" s="44"/>
      <c r="CW274" s="44"/>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row>
    <row r="275" spans="1:131">
      <c r="A275" s="23"/>
      <c r="B275" s="23" t="s">
        <v>121</v>
      </c>
      <c r="C275" s="44">
        <v>2104.4026432268197</v>
      </c>
      <c r="D275" s="44">
        <v>1807.6976524742108</v>
      </c>
      <c r="E275" s="44">
        <v>361.53953049484215</v>
      </c>
      <c r="F275" s="44">
        <v>2169.2371829690528</v>
      </c>
      <c r="G275" s="44">
        <v>2764.5968057760483</v>
      </c>
      <c r="H275" s="44">
        <v>1151.9004783688392</v>
      </c>
      <c r="I275" s="44">
        <v>9029.8868346178679</v>
      </c>
      <c r="J275" s="44">
        <v>44.777063263837249</v>
      </c>
      <c r="K275" s="44">
        <v>94.585122387966578</v>
      </c>
      <c r="L275" s="260">
        <v>0.45875202355478578</v>
      </c>
      <c r="M275" s="44">
        <v>16.121285991901086</v>
      </c>
      <c r="N275" s="82">
        <v>128.18790014099716</v>
      </c>
      <c r="O275" s="82">
        <v>118.34447052480259</v>
      </c>
      <c r="P275" s="82">
        <v>135.68197439168253</v>
      </c>
      <c r="Q275" s="82">
        <v>125.58748931522085</v>
      </c>
      <c r="R275" s="82">
        <v>127.24818879030416</v>
      </c>
      <c r="S275" s="82">
        <v>127.27590280780493</v>
      </c>
      <c r="T275" s="82">
        <v>124.57633230355566</v>
      </c>
      <c r="U275" s="82">
        <v>133.13656591725544</v>
      </c>
      <c r="V275" s="82">
        <v>118.45040292022192</v>
      </c>
      <c r="W275" s="82">
        <v>132.50007258635512</v>
      </c>
      <c r="X275" s="82">
        <v>119.45193005008881</v>
      </c>
      <c r="Y275" s="82">
        <v>125.2892141845789</v>
      </c>
      <c r="Z275" s="82"/>
      <c r="AA275" s="82">
        <v>51.026468942851622</v>
      </c>
      <c r="AB275" s="82">
        <v>45.233823527213808</v>
      </c>
      <c r="AC275" s="82">
        <v>45.844724406748625</v>
      </c>
      <c r="AD275" s="82">
        <v>49.263823194007308</v>
      </c>
      <c r="AE275" s="82">
        <v>49.879903124200688</v>
      </c>
      <c r="AF275" s="82">
        <v>47.070874441670576</v>
      </c>
      <c r="AG275" s="82">
        <v>52.934177953097588</v>
      </c>
      <c r="AH275" s="82">
        <v>47.74682485568637</v>
      </c>
      <c r="AI275" s="82">
        <v>52.41652703897153</v>
      </c>
      <c r="AJ275" s="82">
        <v>47.057404924851781</v>
      </c>
      <c r="AK275" s="82">
        <v>49.15798506366329</v>
      </c>
      <c r="AL275" s="82">
        <v>51.039661820988542</v>
      </c>
      <c r="AM275" s="44"/>
      <c r="AN275" s="44"/>
      <c r="AO275" s="44"/>
      <c r="AP275" s="44"/>
      <c r="AQ275" s="44"/>
      <c r="AR275" s="44"/>
      <c r="AS275" s="44"/>
      <c r="AT275" s="44"/>
      <c r="AU275" s="44"/>
      <c r="AV275" s="44"/>
      <c r="AW275" s="44"/>
      <c r="AX275" s="44"/>
      <c r="AY275" s="44"/>
      <c r="AZ275" s="44"/>
      <c r="BA275" s="44"/>
      <c r="BB275" s="44"/>
      <c r="BC275" s="44"/>
      <c r="BD275" s="44"/>
      <c r="BE275" s="44"/>
      <c r="BF275" s="44"/>
      <c r="BG275" s="44"/>
      <c r="BH275" s="44"/>
      <c r="BI275" s="44"/>
      <c r="BJ275" s="44"/>
      <c r="BK275" s="44"/>
      <c r="BL275" s="44"/>
      <c r="BM275" s="44"/>
      <c r="BN275" s="44"/>
      <c r="BO275" s="44"/>
      <c r="BP275" s="44"/>
      <c r="BQ275" s="44"/>
      <c r="BR275" s="44"/>
      <c r="BS275" s="44"/>
      <c r="BT275" s="44"/>
      <c r="BU275" s="44"/>
      <c r="BV275" s="44"/>
      <c r="BW275" s="44"/>
      <c r="BX275" s="44"/>
      <c r="BY275" s="44"/>
      <c r="BZ275" s="44"/>
      <c r="CA275" s="44"/>
      <c r="CB275" s="44"/>
      <c r="CC275" s="44"/>
      <c r="CD275" s="44"/>
      <c r="CE275" s="44"/>
      <c r="CF275" s="44"/>
      <c r="CG275" s="44"/>
      <c r="CH275" s="44"/>
      <c r="CI275" s="44"/>
      <c r="CJ275" s="44"/>
      <c r="CK275" s="44"/>
      <c r="CL275" s="44"/>
      <c r="CM275" s="44"/>
      <c r="CN275" s="44"/>
      <c r="CO275" s="44"/>
      <c r="CP275" s="44"/>
      <c r="CQ275" s="44"/>
      <c r="CR275" s="44"/>
      <c r="CS275" s="44"/>
      <c r="CT275" s="44"/>
      <c r="CU275" s="44"/>
      <c r="CV275" s="44"/>
      <c r="CW275" s="44"/>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row>
    <row r="276" spans="1:131">
      <c r="A276" s="23"/>
      <c r="B276" s="23" t="s">
        <v>124</v>
      </c>
      <c r="C276" s="44">
        <v>1779.9873289254729</v>
      </c>
      <c r="D276" s="44">
        <v>1688.3213924051588</v>
      </c>
      <c r="E276" s="44">
        <v>337.66427848103183</v>
      </c>
      <c r="F276" s="44">
        <v>2025.9856708861907</v>
      </c>
      <c r="G276" s="44">
        <v>2582.0290921870637</v>
      </c>
      <c r="H276" s="44">
        <v>983.63978304146974</v>
      </c>
      <c r="I276" s="44">
        <v>9970.6521437300162</v>
      </c>
      <c r="J276" s="44">
        <v>50.822208931752328</v>
      </c>
      <c r="K276" s="44">
        <v>104.34679325621653</v>
      </c>
      <c r="L276" s="260">
        <v>0.41845280862668055</v>
      </c>
      <c r="M276" s="44">
        <v>14.00700895732132</v>
      </c>
      <c r="N276" s="82">
        <v>109.80698234635481</v>
      </c>
      <c r="O276" s="82">
        <v>101.56230130572156</v>
      </c>
      <c r="P276" s="82">
        <v>116.86568406589016</v>
      </c>
      <c r="Q276" s="82">
        <v>106.69506667637383</v>
      </c>
      <c r="R276" s="82">
        <v>108.87403209132202</v>
      </c>
      <c r="S276" s="82">
        <v>108.74454422962847</v>
      </c>
      <c r="T276" s="82">
        <v>105.772449433224</v>
      </c>
      <c r="U276" s="82">
        <v>113.96528838746546</v>
      </c>
      <c r="V276" s="82">
        <v>101.11685504660358</v>
      </c>
      <c r="W276" s="82">
        <v>113.83041921782117</v>
      </c>
      <c r="X276" s="82">
        <v>102.99233990147656</v>
      </c>
      <c r="Y276" s="82">
        <v>107.05745753666011</v>
      </c>
      <c r="Z276" s="82"/>
      <c r="AA276" s="82">
        <v>42.360611588627947</v>
      </c>
      <c r="AB276" s="82">
        <v>37.377971433264356</v>
      </c>
      <c r="AC276" s="82">
        <v>36.744624587444555</v>
      </c>
      <c r="AD276" s="82">
        <v>40.250982155268353</v>
      </c>
      <c r="AE276" s="82">
        <v>40.97144951887563</v>
      </c>
      <c r="AF276" s="82">
        <v>37.821528116475299</v>
      </c>
      <c r="AG276" s="82">
        <v>43.89235636796046</v>
      </c>
      <c r="AH276" s="82">
        <v>38.482895357458929</v>
      </c>
      <c r="AI276" s="82">
        <v>43.50967679904479</v>
      </c>
      <c r="AJ276" s="82">
        <v>38.040145952296228</v>
      </c>
      <c r="AK276" s="82">
        <v>41.092499906539643</v>
      </c>
      <c r="AL276" s="82">
        <v>42.159166903674787</v>
      </c>
      <c r="AM276" s="44"/>
      <c r="AN276" s="44"/>
      <c r="AO276" s="44"/>
      <c r="AP276" s="44"/>
      <c r="AQ276" s="44"/>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c r="BZ276" s="44"/>
      <c r="CA276" s="44"/>
      <c r="CB276" s="44"/>
      <c r="CC276" s="44"/>
      <c r="CD276" s="44"/>
      <c r="CE276" s="44"/>
      <c r="CF276" s="44"/>
      <c r="CG276" s="44"/>
      <c r="CH276" s="44"/>
      <c r="CI276" s="44"/>
      <c r="CJ276" s="44"/>
      <c r="CK276" s="44"/>
      <c r="CL276" s="44"/>
      <c r="CM276" s="44"/>
      <c r="CN276" s="44"/>
      <c r="CO276" s="44"/>
      <c r="CP276" s="44"/>
      <c r="CQ276" s="44"/>
      <c r="CR276" s="44"/>
      <c r="CS276" s="44"/>
      <c r="CT276" s="44"/>
      <c r="CU276" s="44"/>
      <c r="CV276" s="44"/>
      <c r="CW276" s="44"/>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row>
    <row r="277" spans="1:131">
      <c r="A277" s="23"/>
      <c r="B277" s="23" t="s">
        <v>127</v>
      </c>
      <c r="C277" s="44">
        <v>793.39773594646101</v>
      </c>
      <c r="D277" s="44">
        <v>682.1500575374381</v>
      </c>
      <c r="E277" s="44">
        <v>136.43001150748762</v>
      </c>
      <c r="F277" s="44">
        <v>818.58006904492572</v>
      </c>
      <c r="G277" s="44">
        <v>1043.244077651339</v>
      </c>
      <c r="H277" s="44">
        <v>241.54442802760781</v>
      </c>
      <c r="I277" s="44">
        <v>9038.0411739887259</v>
      </c>
      <c r="J277" s="44">
        <v>43.816777480804781</v>
      </c>
      <c r="K277" s="44">
        <v>113.46068896053225</v>
      </c>
      <c r="L277" s="260">
        <v>0.40070680588477126</v>
      </c>
      <c r="M277" s="44">
        <v>2.4839263883449236</v>
      </c>
      <c r="N277" s="82">
        <v>56.000980052111309</v>
      </c>
      <c r="O277" s="82">
        <v>52.175691329832112</v>
      </c>
      <c r="P277" s="82">
        <v>59.323454579690839</v>
      </c>
      <c r="Q277" s="82">
        <v>55.454213297941955</v>
      </c>
      <c r="R277" s="82">
        <v>55.266313235348377</v>
      </c>
      <c r="S277" s="82">
        <v>55.820455413675973</v>
      </c>
      <c r="T277" s="82">
        <v>54.709538832863444</v>
      </c>
      <c r="U277" s="82">
        <v>58.403324232937663</v>
      </c>
      <c r="V277" s="82">
        <v>52.377455959494419</v>
      </c>
      <c r="W277" s="82">
        <v>57.538619652212873</v>
      </c>
      <c r="X277" s="82">
        <v>51.489516028859441</v>
      </c>
      <c r="Y277" s="82">
        <v>54.200763483888387</v>
      </c>
      <c r="Z277" s="82"/>
      <c r="AA277" s="82">
        <v>11.242130454452726</v>
      </c>
      <c r="AB277" s="82">
        <v>10.009965828519848</v>
      </c>
      <c r="AC277" s="82">
        <v>10.076226321977831</v>
      </c>
      <c r="AD277" s="82">
        <v>11.020498855679637</v>
      </c>
      <c r="AE277" s="82">
        <v>10.962440685573444</v>
      </c>
      <c r="AF277" s="82">
        <v>10.516822072209367</v>
      </c>
      <c r="AG277" s="82">
        <v>11.894500358279586</v>
      </c>
      <c r="AH277" s="82">
        <v>10.554714819725742</v>
      </c>
      <c r="AI277" s="82">
        <v>12.021900515151193</v>
      </c>
      <c r="AJ277" s="82">
        <v>10.241892348187518</v>
      </c>
      <c r="AK277" s="82">
        <v>10.785083446791683</v>
      </c>
      <c r="AL277" s="82">
        <v>11.311234141055575</v>
      </c>
      <c r="AM277" s="44"/>
      <c r="AN277" s="44"/>
      <c r="AO277" s="44"/>
      <c r="AP277" s="44"/>
      <c r="AQ277" s="44"/>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c r="BZ277" s="44"/>
      <c r="CA277" s="44"/>
      <c r="CB277" s="44"/>
      <c r="CC277" s="44"/>
      <c r="CD277" s="44"/>
      <c r="CE277" s="44"/>
      <c r="CF277" s="44"/>
      <c r="CG277" s="44"/>
      <c r="CH277" s="44"/>
      <c r="CI277" s="44"/>
      <c r="CJ277" s="44"/>
      <c r="CK277" s="44"/>
      <c r="CL277" s="44"/>
      <c r="CM277" s="44"/>
      <c r="CN277" s="44"/>
      <c r="CO277" s="44"/>
      <c r="CP277" s="44"/>
      <c r="CQ277" s="44"/>
      <c r="CR277" s="44"/>
      <c r="CS277" s="44"/>
      <c r="CT277" s="44"/>
      <c r="CU277" s="44"/>
      <c r="CV277" s="44"/>
      <c r="CW277" s="44"/>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row>
    <row r="278" spans="1:131">
      <c r="A278" s="23"/>
      <c r="B278" s="23" t="s">
        <v>130</v>
      </c>
      <c r="C278" s="44">
        <v>1625.4685161109592</v>
      </c>
      <c r="D278" s="44">
        <v>1688.3213924051588</v>
      </c>
      <c r="E278" s="44">
        <v>337.66427848103183</v>
      </c>
      <c r="F278" s="44">
        <v>2025.9856708861907</v>
      </c>
      <c r="G278" s="44">
        <v>2582.0290921870637</v>
      </c>
      <c r="H278" s="44">
        <v>692.78603024965662</v>
      </c>
      <c r="I278" s="44">
        <v>10918.473228522087</v>
      </c>
      <c r="J278" s="44">
        <v>55.484196104516492</v>
      </c>
      <c r="K278" s="44">
        <v>124.31969787920458</v>
      </c>
      <c r="L278" s="260">
        <v>0.36454965052244143</v>
      </c>
      <c r="M278" s="44">
        <v>8.6145872984025758</v>
      </c>
      <c r="N278" s="82">
        <v>109.36616282579089</v>
      </c>
      <c r="O278" s="82">
        <v>101.60895257492666</v>
      </c>
      <c r="P278" s="82">
        <v>115.82542052311773</v>
      </c>
      <c r="Q278" s="82">
        <v>107.94270453072517</v>
      </c>
      <c r="R278" s="82">
        <v>108.12704619619522</v>
      </c>
      <c r="S278" s="82">
        <v>108.88209586981104</v>
      </c>
      <c r="T278" s="82">
        <v>106.67124532112211</v>
      </c>
      <c r="U278" s="82">
        <v>113.9126599227848</v>
      </c>
      <c r="V278" s="82">
        <v>101.90913938521648</v>
      </c>
      <c r="W278" s="82">
        <v>112.57802599658801</v>
      </c>
      <c r="X278" s="82">
        <v>100.97506060569428</v>
      </c>
      <c r="Y278" s="82">
        <v>106.17269027892564</v>
      </c>
      <c r="Z278" s="82"/>
      <c r="AA278" s="82">
        <v>28.624281798196396</v>
      </c>
      <c r="AB278" s="82">
        <v>25.434250441806824</v>
      </c>
      <c r="AC278" s="82">
        <v>25.68474074615937</v>
      </c>
      <c r="AD278" s="82">
        <v>27.860450035323389</v>
      </c>
      <c r="AE278" s="82">
        <v>27.944554218839126</v>
      </c>
      <c r="AF278" s="82">
        <v>26.6025743465764</v>
      </c>
      <c r="AG278" s="82">
        <v>30.007588195099807</v>
      </c>
      <c r="AH278" s="82">
        <v>26.831938162999762</v>
      </c>
      <c r="AI278" s="82">
        <v>30.043005380577661</v>
      </c>
      <c r="AJ278" s="82">
        <v>26.228041173609327</v>
      </c>
      <c r="AK278" s="82">
        <v>27.514880771377815</v>
      </c>
      <c r="AL278" s="82">
        <v>28.721006809495002</v>
      </c>
      <c r="AM278" s="44"/>
      <c r="AN278" s="44"/>
      <c r="AO278" s="44"/>
      <c r="AP278" s="44"/>
      <c r="AQ278" s="44"/>
      <c r="AR278" s="44"/>
      <c r="AS278" s="44"/>
      <c r="AT278" s="44"/>
      <c r="AU278" s="44"/>
      <c r="AV278" s="44"/>
      <c r="AW278" s="44"/>
      <c r="AX278" s="44"/>
      <c r="AY278" s="44"/>
      <c r="AZ278" s="44"/>
      <c r="BA278" s="44"/>
      <c r="BB278" s="44"/>
      <c r="BC278" s="44"/>
      <c r="BD278" s="44"/>
      <c r="BE278" s="44"/>
      <c r="BF278" s="44"/>
      <c r="BG278" s="44"/>
      <c r="BH278" s="44"/>
      <c r="BI278" s="44"/>
      <c r="BJ278" s="44"/>
      <c r="BK278" s="44"/>
      <c r="BL278" s="44"/>
      <c r="BM278" s="44"/>
      <c r="BN278" s="44"/>
      <c r="BO278" s="44"/>
      <c r="BP278" s="44"/>
      <c r="BQ278" s="44"/>
      <c r="BR278" s="44"/>
      <c r="BS278" s="44"/>
      <c r="BT278" s="44"/>
      <c r="BU278" s="44"/>
      <c r="BV278" s="44"/>
      <c r="BW278" s="44"/>
      <c r="BX278" s="44"/>
      <c r="BY278" s="44"/>
      <c r="BZ278" s="44"/>
      <c r="CA278" s="44"/>
      <c r="CB278" s="44"/>
      <c r="CC278" s="44"/>
      <c r="CD278" s="44"/>
      <c r="CE278" s="44"/>
      <c r="CF278" s="44"/>
      <c r="CG278" s="44"/>
      <c r="CH278" s="44"/>
      <c r="CI278" s="44"/>
      <c r="CJ278" s="44"/>
      <c r="CK278" s="44"/>
      <c r="CL278" s="44"/>
      <c r="CM278" s="44"/>
      <c r="CN278" s="44"/>
      <c r="CO278" s="44"/>
      <c r="CP278" s="44"/>
      <c r="CQ278" s="44"/>
      <c r="CR278" s="44"/>
      <c r="CS278" s="44"/>
      <c r="CT278" s="44"/>
      <c r="CU278" s="44"/>
      <c r="CV278" s="44"/>
      <c r="CW278" s="44"/>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row>
    <row r="279" spans="1:131">
      <c r="A279" s="23"/>
      <c r="B279" s="23" t="s">
        <v>133</v>
      </c>
      <c r="C279" s="44">
        <v>968.2855961088153</v>
      </c>
      <c r="D279" s="44">
        <v>1050.7009190337651</v>
      </c>
      <c r="E279" s="44">
        <v>210.14018380675304</v>
      </c>
      <c r="F279" s="44">
        <v>1260.841102840518</v>
      </c>
      <c r="G279" s="44">
        <v>1606.8861961572668</v>
      </c>
      <c r="H279" s="44">
        <v>307.64106778459637</v>
      </c>
      <c r="I279" s="44">
        <v>11406.72556244626</v>
      </c>
      <c r="J279" s="44">
        <v>57.237079784857073</v>
      </c>
      <c r="K279" s="44">
        <v>137.24951673443798</v>
      </c>
      <c r="L279" s="260">
        <v>0.33601525691237843</v>
      </c>
      <c r="M279" s="44">
        <v>2.9626675130411617</v>
      </c>
      <c r="N279" s="82">
        <v>63.897139538775022</v>
      </c>
      <c r="O279" s="82">
        <v>59.500256078884462</v>
      </c>
      <c r="P279" s="82">
        <v>67.623551043069781</v>
      </c>
      <c r="Q279" s="82">
        <v>61.192166309484747</v>
      </c>
      <c r="R279" s="82">
        <v>61.675753582253407</v>
      </c>
      <c r="S279" s="82">
        <v>58.30087116201544</v>
      </c>
      <c r="T279" s="82">
        <v>54.526509458987519</v>
      </c>
      <c r="U279" s="82">
        <v>58.74717716054522</v>
      </c>
      <c r="V279" s="82">
        <v>56.930609111973823</v>
      </c>
      <c r="W279" s="82">
        <v>67.086768879261143</v>
      </c>
      <c r="X279" s="82">
        <v>60.135012666895676</v>
      </c>
      <c r="Y279" s="82">
        <v>62.135504233108605</v>
      </c>
      <c r="Z279" s="82"/>
      <c r="AA279" s="82">
        <v>20.893033704832014</v>
      </c>
      <c r="AB279" s="82">
        <v>18.536565333120485</v>
      </c>
      <c r="AC279" s="82">
        <v>18.959604071223552</v>
      </c>
      <c r="AD279" s="82">
        <v>20.032282294293324</v>
      </c>
      <c r="AE279" s="82">
        <v>19.854022842723992</v>
      </c>
      <c r="AF279" s="82">
        <v>18.225439831170018</v>
      </c>
      <c r="AG279" s="82">
        <v>19.859152915921683</v>
      </c>
      <c r="AH279" s="82">
        <v>18.147678551214351</v>
      </c>
      <c r="AI279" s="82">
        <v>20.964074394151474</v>
      </c>
      <c r="AJ279" s="82">
        <v>19.569215536906881</v>
      </c>
      <c r="AK279" s="82">
        <v>20.310474525085318</v>
      </c>
      <c r="AL279" s="82">
        <v>21.182732882917339</v>
      </c>
      <c r="AM279" s="44"/>
      <c r="AN279" s="44"/>
      <c r="AO279" s="44"/>
      <c r="AP279" s="44"/>
      <c r="AQ279" s="44"/>
      <c r="AR279" s="44"/>
      <c r="AS279" s="44"/>
      <c r="AT279" s="44"/>
      <c r="AU279" s="44"/>
      <c r="AV279" s="44"/>
      <c r="AW279" s="44"/>
      <c r="AX279" s="44"/>
      <c r="AY279" s="44"/>
      <c r="AZ279" s="44"/>
      <c r="BA279" s="44"/>
      <c r="BB279" s="44"/>
      <c r="BC279" s="44"/>
      <c r="BD279" s="44"/>
      <c r="BE279" s="44"/>
      <c r="BF279" s="44"/>
      <c r="BG279" s="44"/>
      <c r="BH279" s="44"/>
      <c r="BI279" s="44"/>
      <c r="BJ279" s="44"/>
      <c r="BK279" s="44"/>
      <c r="BL279" s="44"/>
      <c r="BM279" s="44"/>
      <c r="BN279" s="44"/>
      <c r="BO279" s="44"/>
      <c r="BP279" s="44"/>
      <c r="BQ279" s="44"/>
      <c r="BR279" s="44"/>
      <c r="BS279" s="44"/>
      <c r="BT279" s="44"/>
      <c r="BU279" s="44"/>
      <c r="BV279" s="44"/>
      <c r="BW279" s="44"/>
      <c r="BX279" s="44"/>
      <c r="BY279" s="44"/>
      <c r="BZ279" s="44"/>
      <c r="CA279" s="44"/>
      <c r="CB279" s="44"/>
      <c r="CC279" s="44"/>
      <c r="CD279" s="44"/>
      <c r="CE279" s="44"/>
      <c r="CF279" s="44"/>
      <c r="CG279" s="44"/>
      <c r="CH279" s="44"/>
      <c r="CI279" s="44"/>
      <c r="CJ279" s="44"/>
      <c r="CK279" s="44"/>
      <c r="CL279" s="44"/>
      <c r="CM279" s="44"/>
      <c r="CN279" s="44"/>
      <c r="CO279" s="44"/>
      <c r="CP279" s="44"/>
      <c r="CQ279" s="44"/>
      <c r="CR279" s="44"/>
      <c r="CS279" s="44"/>
      <c r="CT279" s="44"/>
      <c r="CU279" s="44"/>
      <c r="CV279" s="44"/>
      <c r="CW279" s="44"/>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row>
    <row r="280" spans="1:131">
      <c r="A280" s="23"/>
      <c r="B280" s="23" t="s">
        <v>136</v>
      </c>
      <c r="C280" s="44">
        <v>797.59711287138009</v>
      </c>
      <c r="D280" s="44">
        <v>880.7255080187897</v>
      </c>
      <c r="E280" s="44">
        <v>176.14510160375795</v>
      </c>
      <c r="F280" s="44">
        <v>1056.8706096225476</v>
      </c>
      <c r="G280" s="44">
        <v>1346.9348277913803</v>
      </c>
      <c r="H280" s="44">
        <v>152.38095429056523</v>
      </c>
      <c r="I280" s="44">
        <v>11607.597859731075</v>
      </c>
      <c r="J280" s="44">
        <v>58.674269365195251</v>
      </c>
      <c r="K280" s="44">
        <v>148.70552860936522</v>
      </c>
      <c r="L280" s="260">
        <v>0.31088017254973804</v>
      </c>
      <c r="M280" s="44">
        <v>0.85728140261305841</v>
      </c>
      <c r="N280" s="82">
        <v>52.486910019574751</v>
      </c>
      <c r="O280" s="82">
        <v>48.800188515193902</v>
      </c>
      <c r="P280" s="82">
        <v>55.413062062651278</v>
      </c>
      <c r="Q280" s="82">
        <v>50.209187793359</v>
      </c>
      <c r="R280" s="82">
        <v>50.546147791719534</v>
      </c>
      <c r="S280" s="82">
        <v>48.190454870887038</v>
      </c>
      <c r="T280" s="82">
        <v>45.40478056651213</v>
      </c>
      <c r="U280" s="82">
        <v>48.877068297196004</v>
      </c>
      <c r="V280" s="82">
        <v>46.850804570649352</v>
      </c>
      <c r="W280" s="82">
        <v>54.776175939723231</v>
      </c>
      <c r="X280" s="82">
        <v>49.308561556064348</v>
      </c>
      <c r="Y280" s="82">
        <v>51.050505865505954</v>
      </c>
      <c r="Z280" s="82"/>
      <c r="AA280" s="82">
        <v>17.119712001845301</v>
      </c>
      <c r="AB280" s="82">
        <v>15.201520518344822</v>
      </c>
      <c r="AC280" s="82">
        <v>15.565101258407806</v>
      </c>
      <c r="AD280" s="82">
        <v>16.57976058222502</v>
      </c>
      <c r="AE280" s="82">
        <v>16.505665485860753</v>
      </c>
      <c r="AF280" s="82">
        <v>15.255555730653343</v>
      </c>
      <c r="AG280" s="82">
        <v>16.624811227776959</v>
      </c>
      <c r="AH280" s="82">
        <v>15.269306898349688</v>
      </c>
      <c r="AI280" s="82">
        <v>17.398062912924651</v>
      </c>
      <c r="AJ280" s="82">
        <v>16.215554639746667</v>
      </c>
      <c r="AK280" s="82">
        <v>16.616782918624125</v>
      </c>
      <c r="AL280" s="82">
        <v>17.331430847584311</v>
      </c>
      <c r="AM280" s="44"/>
      <c r="AN280" s="44"/>
      <c r="AO280" s="44"/>
      <c r="AP280" s="44"/>
      <c r="AQ280" s="44"/>
      <c r="AR280" s="44"/>
      <c r="AS280" s="44"/>
      <c r="AT280" s="44"/>
      <c r="AU280" s="44"/>
      <c r="AV280" s="44"/>
      <c r="AW280" s="44"/>
      <c r="AX280" s="44"/>
      <c r="AY280" s="44"/>
      <c r="AZ280" s="44"/>
      <c r="BA280" s="44"/>
      <c r="BB280" s="44"/>
      <c r="BC280" s="44"/>
      <c r="BD280" s="44"/>
      <c r="BE280" s="44"/>
      <c r="BF280" s="44"/>
      <c r="BG280" s="44"/>
      <c r="BH280" s="44"/>
      <c r="BI280" s="44"/>
      <c r="BJ280" s="44"/>
      <c r="BK280" s="44"/>
      <c r="BL280" s="44"/>
      <c r="BM280" s="44"/>
      <c r="BN280" s="44"/>
      <c r="BO280" s="44"/>
      <c r="BP280" s="44"/>
      <c r="BQ280" s="44"/>
      <c r="BR280" s="44"/>
      <c r="BS280" s="44"/>
      <c r="BT280" s="44"/>
      <c r="BU280" s="44"/>
      <c r="BV280" s="44"/>
      <c r="BW280" s="44"/>
      <c r="BX280" s="44"/>
      <c r="BY280" s="44"/>
      <c r="BZ280" s="44"/>
      <c r="CA280" s="44"/>
      <c r="CB280" s="44"/>
      <c r="CC280" s="44"/>
      <c r="CD280" s="44"/>
      <c r="CE280" s="44"/>
      <c r="CF280" s="44"/>
      <c r="CG280" s="44"/>
      <c r="CH280" s="44"/>
      <c r="CI280" s="44"/>
      <c r="CJ280" s="44"/>
      <c r="CK280" s="44"/>
      <c r="CL280" s="44"/>
      <c r="CM280" s="44"/>
      <c r="CN280" s="44"/>
      <c r="CO280" s="44"/>
      <c r="CP280" s="44"/>
      <c r="CQ280" s="44"/>
      <c r="CR280" s="44"/>
      <c r="CS280" s="44"/>
      <c r="CT280" s="44"/>
      <c r="CU280" s="44"/>
      <c r="CV280" s="44"/>
      <c r="CW280" s="44"/>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row>
    <row r="281" spans="1:131">
      <c r="A281" s="23"/>
      <c r="B281" s="23" t="s">
        <v>139</v>
      </c>
      <c r="C281" s="44">
        <v>458.40906526738365</v>
      </c>
      <c r="D281" s="44">
        <v>562.77379746838631</v>
      </c>
      <c r="E281" s="44">
        <v>112.55475949367727</v>
      </c>
      <c r="F281" s="44">
        <v>675.32855696206354</v>
      </c>
      <c r="G281" s="44">
        <v>860.67636406235454</v>
      </c>
      <c r="H281" s="44">
        <v>141.64405323073115</v>
      </c>
      <c r="I281" s="44">
        <v>12905.238153475493</v>
      </c>
      <c r="J281" s="44">
        <v>70.23378031954455</v>
      </c>
      <c r="K281" s="44">
        <v>154.24848715046747</v>
      </c>
      <c r="L281" s="260">
        <v>0.2863337637138294</v>
      </c>
      <c r="M281" s="44">
        <v>1.8282131260679937</v>
      </c>
      <c r="N281" s="82">
        <v>32.259349717433793</v>
      </c>
      <c r="O281" s="82">
        <v>30.638018034045398</v>
      </c>
      <c r="P281" s="82">
        <v>35.214654116364649</v>
      </c>
      <c r="Q281" s="82">
        <v>32.28716456353898</v>
      </c>
      <c r="R281" s="82">
        <v>32.566805114019409</v>
      </c>
      <c r="S281" s="82">
        <v>28.301306943713659</v>
      </c>
      <c r="T281" s="82">
        <v>22.449219546828921</v>
      </c>
      <c r="U281" s="82">
        <v>26.751852051062514</v>
      </c>
      <c r="V281" s="82">
        <v>30.548729079110288</v>
      </c>
      <c r="W281" s="82">
        <v>34.652254366670832</v>
      </c>
      <c r="X281" s="82">
        <v>30.62077221667435</v>
      </c>
      <c r="Y281" s="82">
        <v>29.935539635992765</v>
      </c>
      <c r="Z281" s="82"/>
      <c r="AA281" s="82">
        <v>7.9482716551695081</v>
      </c>
      <c r="AB281" s="82">
        <v>7.1859335965146975</v>
      </c>
      <c r="AC281" s="82">
        <v>7.3589829053516258</v>
      </c>
      <c r="AD281" s="82">
        <v>8.0945719458812722</v>
      </c>
      <c r="AE281" s="82">
        <v>8.20169830768263</v>
      </c>
      <c r="AF281" s="82">
        <v>7.1534961798701122</v>
      </c>
      <c r="AG281" s="82">
        <v>6.832344170616687</v>
      </c>
      <c r="AH281" s="82">
        <v>6.7943059879856813</v>
      </c>
      <c r="AI281" s="82">
        <v>9.0331098834457215</v>
      </c>
      <c r="AJ281" s="82">
        <v>7.9736167971712053</v>
      </c>
      <c r="AK281" s="82">
        <v>7.8528944343259743</v>
      </c>
      <c r="AL281" s="82">
        <v>7.7541740179129883</v>
      </c>
      <c r="AM281" s="44"/>
      <c r="AN281" s="44"/>
      <c r="AO281" s="44"/>
      <c r="AP281" s="44"/>
      <c r="AQ281" s="44"/>
      <c r="AR281" s="44"/>
      <c r="AS281" s="44"/>
      <c r="AT281" s="44"/>
      <c r="AU281" s="44"/>
      <c r="AV281" s="44"/>
      <c r="AW281" s="44"/>
      <c r="AX281" s="44"/>
      <c r="AY281" s="44"/>
      <c r="AZ281" s="44"/>
      <c r="BA281" s="44"/>
      <c r="BB281" s="44"/>
      <c r="BC281" s="44"/>
      <c r="BD281" s="44"/>
      <c r="BE281" s="44"/>
      <c r="BF281" s="44"/>
      <c r="BG281" s="44"/>
      <c r="BH281" s="44"/>
      <c r="BI281" s="44"/>
      <c r="BJ281" s="44"/>
      <c r="BK281" s="44"/>
      <c r="BL281" s="44"/>
      <c r="BM281" s="44"/>
      <c r="BN281" s="44"/>
      <c r="BO281" s="44"/>
      <c r="BP281" s="44"/>
      <c r="BQ281" s="44"/>
      <c r="BR281" s="44"/>
      <c r="BS281" s="44"/>
      <c r="BT281" s="44"/>
      <c r="BU281" s="44"/>
      <c r="BV281" s="44"/>
      <c r="BW281" s="44"/>
      <c r="BX281" s="44"/>
      <c r="BY281" s="44"/>
      <c r="BZ281" s="44"/>
      <c r="CA281" s="44"/>
      <c r="CB281" s="44"/>
      <c r="CC281" s="44"/>
      <c r="CD281" s="44"/>
      <c r="CE281" s="44"/>
      <c r="CF281" s="44"/>
      <c r="CG281" s="44"/>
      <c r="CH281" s="44"/>
      <c r="CI281" s="44"/>
      <c r="CJ281" s="44"/>
      <c r="CK281" s="44"/>
      <c r="CL281" s="44"/>
      <c r="CM281" s="44"/>
      <c r="CN281" s="44"/>
      <c r="CO281" s="44"/>
      <c r="CP281" s="44"/>
      <c r="CQ281" s="44"/>
      <c r="CR281" s="44"/>
      <c r="CS281" s="44"/>
      <c r="CT281" s="44"/>
      <c r="CU281" s="44"/>
      <c r="CV281" s="44"/>
      <c r="CW281" s="44"/>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row>
    <row r="282" spans="1:131">
      <c r="A282" s="23"/>
      <c r="B282" s="23" t="s">
        <v>142</v>
      </c>
      <c r="C282" s="44">
        <v>585.31811968677425</v>
      </c>
      <c r="D282" s="44">
        <v>682.1500575374381</v>
      </c>
      <c r="E282" s="44">
        <v>136.43001150748762</v>
      </c>
      <c r="F282" s="44">
        <v>818.58006904492572</v>
      </c>
      <c r="G282" s="44">
        <v>1043.244077651339</v>
      </c>
      <c r="H282" s="44">
        <v>68.419373923357739</v>
      </c>
      <c r="I282" s="44">
        <v>12251.049751664776</v>
      </c>
      <c r="J282" s="44">
        <v>66.294645698413561</v>
      </c>
      <c r="K282" s="44">
        <v>161.38023290471921</v>
      </c>
      <c r="L282" s="260">
        <v>0.27424013334012876</v>
      </c>
      <c r="M282" s="44">
        <v>0.39964115468536132</v>
      </c>
      <c r="N282" s="82">
        <v>41.190245458851962</v>
      </c>
      <c r="O282" s="82">
        <v>39.120053387593615</v>
      </c>
      <c r="P282" s="82">
        <v>44.963716240620407</v>
      </c>
      <c r="Q282" s="82">
        <v>41.225760754371187</v>
      </c>
      <c r="R282" s="82">
        <v>41.582818879083248</v>
      </c>
      <c r="S282" s="82">
        <v>36.1364314540997</v>
      </c>
      <c r="T282" s="82">
        <v>28.664212750507325</v>
      </c>
      <c r="U282" s="82">
        <v>34.158015028636903</v>
      </c>
      <c r="V282" s="82">
        <v>39.006045076739348</v>
      </c>
      <c r="W282" s="82">
        <v>44.245617954734442</v>
      </c>
      <c r="X282" s="82">
        <v>39.098033121938094</v>
      </c>
      <c r="Y282" s="82">
        <v>38.22309613647792</v>
      </c>
      <c r="Z282" s="82"/>
      <c r="AA282" s="82">
        <v>10.148724736169644</v>
      </c>
      <c r="AB282" s="82">
        <v>9.1753358726722976</v>
      </c>
      <c r="AC282" s="82">
        <v>9.3962933181853927</v>
      </c>
      <c r="AD282" s="82">
        <v>10.335527785143142</v>
      </c>
      <c r="AE282" s="82">
        <v>10.472311730770139</v>
      </c>
      <c r="AF282" s="82">
        <v>9.1339182630383551</v>
      </c>
      <c r="AG282" s="82">
        <v>8.7238563675996144</v>
      </c>
      <c r="AH282" s="82">
        <v>8.6752874381852365</v>
      </c>
      <c r="AI282" s="82">
        <v>11.533896889273974</v>
      </c>
      <c r="AJ282" s="82">
        <v>10.181086598060343</v>
      </c>
      <c r="AK282" s="82">
        <v>10.026942642849731</v>
      </c>
      <c r="AL282" s="82">
        <v>9.9008918011722411</v>
      </c>
      <c r="AM282" s="44"/>
      <c r="AN282" s="44"/>
      <c r="AO282" s="44"/>
      <c r="AP282" s="44"/>
      <c r="AQ282" s="44"/>
      <c r="AR282" s="44"/>
      <c r="AS282" s="44"/>
      <c r="AT282" s="44"/>
      <c r="AU282" s="44"/>
      <c r="AV282" s="44"/>
      <c r="AW282" s="44"/>
      <c r="AX282" s="44"/>
      <c r="AY282" s="44"/>
      <c r="AZ282" s="44"/>
      <c r="BA282" s="44"/>
      <c r="BB282" s="44"/>
      <c r="BC282" s="44"/>
      <c r="BD282" s="44"/>
      <c r="BE282" s="44"/>
      <c r="BF282" s="44"/>
      <c r="BG282" s="44"/>
      <c r="BH282" s="44"/>
      <c r="BI282" s="44"/>
      <c r="BJ282" s="44"/>
      <c r="BK282" s="44"/>
      <c r="BL282" s="44"/>
      <c r="BM282" s="44"/>
      <c r="BN282" s="44"/>
      <c r="BO282" s="44"/>
      <c r="BP282" s="44"/>
      <c r="BQ282" s="44"/>
      <c r="BR282" s="44"/>
      <c r="BS282" s="44"/>
      <c r="BT282" s="44"/>
      <c r="BU282" s="44"/>
      <c r="BV282" s="44"/>
      <c r="BW282" s="44"/>
      <c r="BX282" s="44"/>
      <c r="BY282" s="44"/>
      <c r="BZ282" s="44"/>
      <c r="CA282" s="44"/>
      <c r="CB282" s="44"/>
      <c r="CC282" s="44"/>
      <c r="CD282" s="44"/>
      <c r="CE282" s="44"/>
      <c r="CF282" s="44"/>
      <c r="CG282" s="44"/>
      <c r="CH282" s="44"/>
      <c r="CI282" s="44"/>
      <c r="CJ282" s="44"/>
      <c r="CK282" s="44"/>
      <c r="CL282" s="44"/>
      <c r="CM282" s="44"/>
      <c r="CN282" s="44"/>
      <c r="CO282" s="44"/>
      <c r="CP282" s="44"/>
      <c r="CQ282" s="44"/>
      <c r="CR282" s="44"/>
      <c r="CS282" s="44"/>
      <c r="CT282" s="44"/>
      <c r="CU282" s="44"/>
      <c r="CV282" s="44"/>
      <c r="CW282" s="44"/>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row>
    <row r="283" spans="1:131">
      <c r="A283" s="23"/>
      <c r="B283" s="23" t="s">
        <v>145</v>
      </c>
      <c r="C283" s="44">
        <v>409.72268378074193</v>
      </c>
      <c r="D283" s="44">
        <v>562.77379746838631</v>
      </c>
      <c r="E283" s="44">
        <v>112.55475949367727</v>
      </c>
      <c r="F283" s="44">
        <v>675.32855696206354</v>
      </c>
      <c r="G283" s="44">
        <v>860.67636406235454</v>
      </c>
      <c r="H283" s="44">
        <v>107.88035105170658</v>
      </c>
      <c r="I283" s="44">
        <v>14438.737207319198</v>
      </c>
      <c r="J283" s="44">
        <v>79.467602254857837</v>
      </c>
      <c r="K283" s="44">
        <v>174.02667135718542</v>
      </c>
      <c r="L283" s="260">
        <v>0.25513186976266478</v>
      </c>
      <c r="M283" s="44">
        <v>1.3119306726023323</v>
      </c>
      <c r="N283" s="82">
        <v>28.833171821196366</v>
      </c>
      <c r="O283" s="82">
        <v>27.384037371315522</v>
      </c>
      <c r="P283" s="82">
        <v>31.474601368434278</v>
      </c>
      <c r="Q283" s="82">
        <v>28.858032528059823</v>
      </c>
      <c r="R283" s="82">
        <v>29.107973215358268</v>
      </c>
      <c r="S283" s="82">
        <v>25.295502017869786</v>
      </c>
      <c r="T283" s="82">
        <v>20.064948925355125</v>
      </c>
      <c r="U283" s="82">
        <v>23.910610520045825</v>
      </c>
      <c r="V283" s="82">
        <v>27.304231553717536</v>
      </c>
      <c r="W283" s="82">
        <v>30.971932568314102</v>
      </c>
      <c r="X283" s="82">
        <v>27.368623185356661</v>
      </c>
      <c r="Y283" s="82">
        <v>26.756167295534539</v>
      </c>
      <c r="Z283" s="82"/>
      <c r="AA283" s="82">
        <v>7.1041073153187497</v>
      </c>
      <c r="AB283" s="82">
        <v>6.4227351108706072</v>
      </c>
      <c r="AC283" s="82">
        <v>6.5774053227297733</v>
      </c>
      <c r="AD283" s="82">
        <v>7.2348694496001977</v>
      </c>
      <c r="AE283" s="82">
        <v>7.330618211539095</v>
      </c>
      <c r="AF283" s="82">
        <v>6.3937427841268475</v>
      </c>
      <c r="AG283" s="82">
        <v>6.1066994573197295</v>
      </c>
      <c r="AH283" s="82">
        <v>6.0727012067296648</v>
      </c>
      <c r="AI283" s="82">
        <v>8.0737278224917794</v>
      </c>
      <c r="AJ283" s="82">
        <v>7.1267606186422388</v>
      </c>
      <c r="AK283" s="82">
        <v>7.0188598499948096</v>
      </c>
      <c r="AL283" s="82">
        <v>6.9306242608205668</v>
      </c>
      <c r="AM283" s="44"/>
      <c r="AN283" s="44"/>
      <c r="AO283" s="44"/>
      <c r="AP283" s="44"/>
      <c r="AQ283" s="44"/>
      <c r="AR283" s="44"/>
      <c r="AS283" s="44"/>
      <c r="AT283" s="44"/>
      <c r="AU283" s="44"/>
      <c r="AV283" s="44"/>
      <c r="AW283" s="44"/>
      <c r="AX283" s="44"/>
      <c r="AY283" s="44"/>
      <c r="AZ283" s="44"/>
      <c r="BA283" s="44"/>
      <c r="BB283" s="44"/>
      <c r="BC283" s="44"/>
      <c r="BD283" s="44"/>
      <c r="BE283" s="44"/>
      <c r="BF283" s="44"/>
      <c r="BG283" s="44"/>
      <c r="BH283" s="44"/>
      <c r="BI283" s="44"/>
      <c r="BJ283" s="44"/>
      <c r="BK283" s="44"/>
      <c r="BL283" s="44"/>
      <c r="BM283" s="44"/>
      <c r="BN283" s="44"/>
      <c r="BO283" s="44"/>
      <c r="BP283" s="44"/>
      <c r="BQ283" s="44"/>
      <c r="BR283" s="44"/>
      <c r="BS283" s="44"/>
      <c r="BT283" s="44"/>
      <c r="BU283" s="44"/>
      <c r="BV283" s="44"/>
      <c r="BW283" s="44"/>
      <c r="BX283" s="44"/>
      <c r="BY283" s="44"/>
      <c r="BZ283" s="44"/>
      <c r="CA283" s="44"/>
      <c r="CB283" s="44"/>
      <c r="CC283" s="44"/>
      <c r="CD283" s="44"/>
      <c r="CE283" s="44"/>
      <c r="CF283" s="44"/>
      <c r="CG283" s="44"/>
      <c r="CH283" s="44"/>
      <c r="CI283" s="44"/>
      <c r="CJ283" s="44"/>
      <c r="CK283" s="44"/>
      <c r="CL283" s="44"/>
      <c r="CM283" s="44"/>
      <c r="CN283" s="44"/>
      <c r="CO283" s="44"/>
      <c r="CP283" s="44"/>
      <c r="CQ283" s="44"/>
      <c r="CR283" s="44"/>
      <c r="CS283" s="44"/>
      <c r="CT283" s="44"/>
      <c r="CU283" s="44"/>
      <c r="CV283" s="44"/>
      <c r="CW283" s="44"/>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row>
    <row r="284" spans="1:131">
      <c r="A284" s="23"/>
      <c r="B284" s="23" t="s">
        <v>148</v>
      </c>
      <c r="C284" s="287">
        <v>0</v>
      </c>
      <c r="D284" s="287">
        <v>0</v>
      </c>
      <c r="E284" s="287">
        <v>0</v>
      </c>
      <c r="F284" s="287">
        <v>0</v>
      </c>
      <c r="G284" s="287">
        <v>0</v>
      </c>
      <c r="H284" s="287">
        <v>0</v>
      </c>
      <c r="I284" s="287">
        <v>0</v>
      </c>
      <c r="J284" s="287">
        <v>0</v>
      </c>
      <c r="K284" s="287">
        <v>0</v>
      </c>
      <c r="L284" s="288">
        <v>0</v>
      </c>
      <c r="M284" s="287">
        <v>0</v>
      </c>
      <c r="N284" s="287">
        <v>0</v>
      </c>
      <c r="O284" s="287">
        <v>0</v>
      </c>
      <c r="P284" s="287">
        <v>0</v>
      </c>
      <c r="Q284" s="287">
        <v>0</v>
      </c>
      <c r="R284" s="287">
        <v>0</v>
      </c>
      <c r="S284" s="287">
        <v>0</v>
      </c>
      <c r="T284" s="287">
        <v>0</v>
      </c>
      <c r="U284" s="287">
        <v>0</v>
      </c>
      <c r="V284" s="287">
        <v>0</v>
      </c>
      <c r="W284" s="287">
        <v>0</v>
      </c>
      <c r="X284" s="287">
        <v>0</v>
      </c>
      <c r="Y284" s="287">
        <v>0</v>
      </c>
      <c r="Z284" s="287"/>
      <c r="AA284" s="287">
        <v>0</v>
      </c>
      <c r="AB284" s="287">
        <v>0</v>
      </c>
      <c r="AC284" s="287">
        <v>0</v>
      </c>
      <c r="AD284" s="287">
        <v>0</v>
      </c>
      <c r="AE284" s="287">
        <v>0</v>
      </c>
      <c r="AF284" s="287">
        <v>0</v>
      </c>
      <c r="AG284" s="287">
        <v>0</v>
      </c>
      <c r="AH284" s="287">
        <v>0</v>
      </c>
      <c r="AI284" s="287">
        <v>0</v>
      </c>
      <c r="AJ284" s="287">
        <v>0</v>
      </c>
      <c r="AK284" s="287">
        <v>0</v>
      </c>
      <c r="AL284" s="287">
        <v>0</v>
      </c>
      <c r="AM284" s="44"/>
      <c r="AN284" s="44"/>
      <c r="AO284" s="44"/>
      <c r="AP284" s="44"/>
      <c r="AQ284" s="4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44"/>
      <c r="BZ284" s="44"/>
      <c r="CA284" s="44"/>
      <c r="CB284" s="44"/>
      <c r="CC284" s="44"/>
      <c r="CD284" s="44"/>
      <c r="CE284" s="44"/>
      <c r="CF284" s="44"/>
      <c r="CG284" s="44"/>
      <c r="CH284" s="44"/>
      <c r="CI284" s="44"/>
      <c r="CJ284" s="44"/>
      <c r="CK284" s="44"/>
      <c r="CL284" s="44"/>
      <c r="CM284" s="44"/>
      <c r="CN284" s="44"/>
      <c r="CO284" s="44"/>
      <c r="CP284" s="44"/>
      <c r="CQ284" s="44"/>
      <c r="CR284" s="44"/>
      <c r="CS284" s="44"/>
      <c r="CT284" s="44"/>
      <c r="CU284" s="44"/>
      <c r="CV284" s="44"/>
      <c r="CW284" s="44"/>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row>
    <row r="285" spans="1:131">
      <c r="A285" s="23"/>
      <c r="B285" s="23" t="s">
        <v>151</v>
      </c>
      <c r="C285" s="44">
        <v>339.34323729065227</v>
      </c>
      <c r="D285" s="44">
        <v>562.77379746838631</v>
      </c>
      <c r="E285" s="44">
        <v>112.55475949367727</v>
      </c>
      <c r="F285" s="44">
        <v>675.32855696206354</v>
      </c>
      <c r="G285" s="44">
        <v>860.67636406235454</v>
      </c>
      <c r="H285" s="44">
        <v>117.6708905886733</v>
      </c>
      <c r="I285" s="44">
        <v>17433.316798120373</v>
      </c>
      <c r="J285" s="44">
        <v>92.799801055457735</v>
      </c>
      <c r="K285" s="44">
        <v>199.67473031653216</v>
      </c>
      <c r="L285" s="260">
        <v>0.23950124183696389</v>
      </c>
      <c r="M285" s="44">
        <v>1.1271612225701597</v>
      </c>
      <c r="N285" s="82">
        <v>22.591978180040837</v>
      </c>
      <c r="O285" s="82">
        <v>21.139114716279099</v>
      </c>
      <c r="P285" s="82">
        <v>24.092409529130006</v>
      </c>
      <c r="Q285" s="82">
        <v>21.711252819613996</v>
      </c>
      <c r="R285" s="82">
        <v>21.963992367093677</v>
      </c>
      <c r="S285" s="82">
        <v>20.205722996574949</v>
      </c>
      <c r="T285" s="82">
        <v>18.444352525740616</v>
      </c>
      <c r="U285" s="82">
        <v>19.929438963513959</v>
      </c>
      <c r="V285" s="82">
        <v>20.011637449994499</v>
      </c>
      <c r="W285" s="82">
        <v>24.168435698474738</v>
      </c>
      <c r="X285" s="82">
        <v>21.381224620644424</v>
      </c>
      <c r="Y285" s="82">
        <v>21.954670189273891</v>
      </c>
      <c r="Z285" s="82"/>
      <c r="AA285" s="82">
        <v>7.4446408591084472</v>
      </c>
      <c r="AB285" s="82">
        <v>6.5877605315878744</v>
      </c>
      <c r="AC285" s="82">
        <v>6.7155145870448667</v>
      </c>
      <c r="AD285" s="82">
        <v>6.913645511859432</v>
      </c>
      <c r="AE285" s="82">
        <v>6.7525007820380711</v>
      </c>
      <c r="AF285" s="82">
        <v>6.0577841045380918</v>
      </c>
      <c r="AG285" s="82">
        <v>6.5984109128025663</v>
      </c>
      <c r="AH285" s="82">
        <v>5.9249907295115163</v>
      </c>
      <c r="AI285" s="82">
        <v>7.1713362235403775</v>
      </c>
      <c r="AJ285" s="82">
        <v>6.7279853516563461</v>
      </c>
      <c r="AK285" s="82">
        <v>7.2717630204185495</v>
      </c>
      <c r="AL285" s="82">
        <v>7.5826746201713799</v>
      </c>
      <c r="AM285" s="44"/>
      <c r="AN285" s="44"/>
      <c r="AO285" s="44"/>
      <c r="AP285" s="44"/>
      <c r="AQ285" s="4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44"/>
      <c r="BZ285" s="44"/>
      <c r="CA285" s="44"/>
      <c r="CB285" s="44"/>
      <c r="CC285" s="44"/>
      <c r="CD285" s="44"/>
      <c r="CE285" s="44"/>
      <c r="CF285" s="44"/>
      <c r="CG285" s="44"/>
      <c r="CH285" s="44"/>
      <c r="CI285" s="44"/>
      <c r="CJ285" s="44"/>
      <c r="CK285" s="44"/>
      <c r="CL285" s="44"/>
      <c r="CM285" s="44"/>
      <c r="CN285" s="44"/>
      <c r="CO285" s="44"/>
      <c r="CP285" s="44"/>
      <c r="CQ285" s="44"/>
      <c r="CR285" s="44"/>
      <c r="CS285" s="44"/>
      <c r="CT285" s="44"/>
      <c r="CU285" s="44"/>
      <c r="CV285" s="44"/>
      <c r="CW285" s="44"/>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row>
    <row r="286" spans="1:131">
      <c r="A286" s="23"/>
      <c r="B286" s="23" t="s">
        <v>769</v>
      </c>
      <c r="C286" s="44">
        <v>226.18425274339933</v>
      </c>
      <c r="D286" s="44">
        <v>368.550861496327</v>
      </c>
      <c r="E286" s="44">
        <v>73.710172299265409</v>
      </c>
      <c r="F286" s="44">
        <v>442.26103379559243</v>
      </c>
      <c r="G286" s="44">
        <v>563.64211850592767</v>
      </c>
      <c r="H286" s="44">
        <v>-5390.298391359911</v>
      </c>
      <c r="I286" s="44">
        <v>17128.542809939052</v>
      </c>
      <c r="J286" s="44">
        <v>93.206178038481752</v>
      </c>
      <c r="K286" s="44">
        <v>213.51189660240865</v>
      </c>
      <c r="L286" s="260">
        <v>0.21639077851307306</v>
      </c>
      <c r="M286" s="44">
        <v>-94.295731767371464</v>
      </c>
      <c r="N286" s="82">
        <v>14.64928942247087</v>
      </c>
      <c r="O286" s="82">
        <v>13.499644073808803</v>
      </c>
      <c r="P286" s="82">
        <v>15.249057988508884</v>
      </c>
      <c r="Q286" s="82">
        <v>13.92381955423823</v>
      </c>
      <c r="R286" s="82">
        <v>13.920890998909014</v>
      </c>
      <c r="S286" s="82">
        <v>13.933587772183895</v>
      </c>
      <c r="T286" s="82">
        <v>13.662422543379867</v>
      </c>
      <c r="U286" s="82">
        <v>14.64009823924539</v>
      </c>
      <c r="V286" s="82">
        <v>13.215243630876948</v>
      </c>
      <c r="W286" s="82">
        <v>14.756012715798381</v>
      </c>
      <c r="X286" s="82">
        <v>13.620561889279459</v>
      </c>
      <c r="Y286" s="82">
        <v>14.265523472490482</v>
      </c>
      <c r="Z286" s="82"/>
      <c r="AA286" s="82">
        <v>4.7099317497970636</v>
      </c>
      <c r="AB286" s="82">
        <v>4.2026787997253372</v>
      </c>
      <c r="AC286" s="82">
        <v>4.3300352651725236</v>
      </c>
      <c r="AD286" s="82">
        <v>4.8280762671081172</v>
      </c>
      <c r="AE286" s="82">
        <v>4.9237754404760476</v>
      </c>
      <c r="AF286" s="82">
        <v>4.7158969617200182</v>
      </c>
      <c r="AG286" s="82">
        <v>5.1419495908148658</v>
      </c>
      <c r="AH286" s="82">
        <v>4.8446325419856739</v>
      </c>
      <c r="AI286" s="82">
        <v>5.1415845352093905</v>
      </c>
      <c r="AJ286" s="82">
        <v>4.7524420842182682</v>
      </c>
      <c r="AK286" s="82">
        <v>4.5303061764310089</v>
      </c>
      <c r="AL286" s="82">
        <v>4.7267910295507631</v>
      </c>
      <c r="AM286" s="44"/>
      <c r="AN286" s="44"/>
      <c r="AO286" s="44"/>
      <c r="AP286" s="44"/>
      <c r="AQ286" s="4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c r="BZ286" s="44"/>
      <c r="CA286" s="44"/>
      <c r="CB286" s="44"/>
      <c r="CC286" s="44"/>
      <c r="CD286" s="44"/>
      <c r="CE286" s="44"/>
      <c r="CF286" s="44"/>
      <c r="CG286" s="44"/>
      <c r="CH286" s="44"/>
      <c r="CI286" s="44"/>
      <c r="CJ286" s="44"/>
      <c r="CK286" s="44"/>
      <c r="CL286" s="44"/>
      <c r="CM286" s="44"/>
      <c r="CN286" s="44"/>
      <c r="CO286" s="44"/>
      <c r="CP286" s="44"/>
      <c r="CQ286" s="44"/>
      <c r="CR286" s="44"/>
      <c r="CS286" s="44"/>
      <c r="CT286" s="44"/>
      <c r="CU286" s="44"/>
      <c r="CV286" s="44"/>
      <c r="CW286" s="44"/>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row>
    <row r="287" spans="1:131">
      <c r="A287" s="23"/>
      <c r="B287" s="23"/>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44"/>
      <c r="AO287" s="44"/>
      <c r="AP287" s="44"/>
      <c r="AQ287" s="4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c r="CU287" s="44"/>
      <c r="CV287" s="44"/>
      <c r="CW287" s="44"/>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row>
    <row r="288" spans="1:131">
      <c r="A288" s="23"/>
      <c r="B288" s="23"/>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c r="AB288" s="44"/>
      <c r="AC288" s="44"/>
      <c r="AD288" s="44"/>
      <c r="AE288" s="44"/>
      <c r="AF288" s="44"/>
      <c r="AG288" s="44"/>
      <c r="AH288" s="44"/>
      <c r="AI288" s="44"/>
      <c r="AJ288" s="44"/>
      <c r="AK288" s="44"/>
      <c r="AL288" s="44"/>
      <c r="AM288" s="44"/>
      <c r="AN288" s="44"/>
      <c r="AO288" s="44"/>
      <c r="AP288" s="44"/>
      <c r="AQ288" s="4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c r="BZ288" s="44"/>
      <c r="CA288" s="44"/>
      <c r="CB288" s="44"/>
      <c r="CC288" s="44"/>
      <c r="CD288" s="44"/>
      <c r="CE288" s="44"/>
      <c r="CF288" s="44"/>
      <c r="CG288" s="44"/>
      <c r="CH288" s="44"/>
      <c r="CI288" s="44"/>
      <c r="CJ288" s="44"/>
      <c r="CK288" s="44"/>
      <c r="CL288" s="44"/>
      <c r="CM288" s="44"/>
      <c r="CN288" s="44"/>
      <c r="CO288" s="44"/>
      <c r="CP288" s="44"/>
      <c r="CQ288" s="44"/>
      <c r="CR288" s="44"/>
      <c r="CS288" s="44"/>
      <c r="CT288" s="44"/>
      <c r="CU288" s="44"/>
      <c r="CV288" s="44"/>
      <c r="CW288" s="44"/>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row>
    <row r="289" spans="1:131" ht="13.5" thickBot="1">
      <c r="A289" s="254" t="s">
        <v>567</v>
      </c>
      <c r="B289" s="255"/>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4"/>
      <c r="AP289" s="44"/>
      <c r="AQ289" s="44"/>
      <c r="AR289" s="44"/>
      <c r="AS289" s="44"/>
      <c r="AT289" s="44"/>
      <c r="AU289" s="44"/>
      <c r="AV289" s="44"/>
      <c r="AW289" s="44"/>
      <c r="AX289" s="44"/>
      <c r="AY289" s="44"/>
      <c r="AZ289" s="44"/>
      <c r="BA289" s="44"/>
      <c r="BB289" s="44"/>
      <c r="BC289" s="44"/>
      <c r="BD289" s="44"/>
      <c r="BE289" s="44"/>
      <c r="BF289" s="44"/>
      <c r="BG289" s="44"/>
      <c r="BH289" s="44"/>
      <c r="BI289" s="44"/>
      <c r="BJ289" s="44"/>
      <c r="BK289" s="44"/>
      <c r="BL289" s="44"/>
      <c r="BM289" s="44"/>
      <c r="BN289" s="44"/>
      <c r="BO289" s="44"/>
      <c r="BP289" s="44"/>
      <c r="BQ289" s="44"/>
      <c r="BR289" s="44"/>
      <c r="BS289" s="44"/>
      <c r="BT289" s="44"/>
      <c r="BU289" s="44"/>
      <c r="BV289" s="44"/>
      <c r="BW289" s="44"/>
      <c r="BX289" s="44"/>
      <c r="BY289" s="44"/>
      <c r="BZ289" s="44"/>
      <c r="CA289" s="44"/>
      <c r="CB289" s="44"/>
      <c r="CC289" s="44"/>
      <c r="CD289" s="44"/>
      <c r="CE289" s="44"/>
      <c r="CF289" s="44"/>
      <c r="CG289" s="44"/>
      <c r="CH289" s="44"/>
      <c r="CI289" s="44"/>
      <c r="CJ289" s="44"/>
      <c r="CK289" s="44"/>
      <c r="CL289" s="44"/>
      <c r="CM289" s="44"/>
      <c r="CN289" s="44"/>
      <c r="CO289" s="44"/>
      <c r="CP289" s="44"/>
      <c r="CQ289" s="44"/>
      <c r="CR289" s="44"/>
      <c r="CS289" s="44"/>
      <c r="CT289" s="44"/>
      <c r="CU289" s="44"/>
      <c r="CV289" s="44"/>
      <c r="CW289" s="44"/>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row>
    <row r="290" spans="1:131" ht="13.5" thickBot="1">
      <c r="A290" s="256"/>
      <c r="B290" s="257"/>
      <c r="C290" s="122"/>
      <c r="D290" s="122"/>
      <c r="E290" s="122"/>
      <c r="F290" s="122"/>
      <c r="G290" s="122"/>
      <c r="H290" s="122"/>
      <c r="I290" s="122"/>
      <c r="J290" s="122"/>
      <c r="K290" s="122"/>
      <c r="L290" s="122"/>
      <c r="M290" s="122"/>
      <c r="N290" s="122"/>
      <c r="O290" s="119" t="s">
        <v>229</v>
      </c>
      <c r="P290" s="120"/>
      <c r="Q290" s="120"/>
      <c r="R290" s="120"/>
      <c r="S290" s="120"/>
      <c r="T290" s="120"/>
      <c r="U290" s="120"/>
      <c r="V290" s="120"/>
      <c r="W290" s="120"/>
      <c r="X290" s="120"/>
      <c r="Y290" s="120"/>
      <c r="Z290" s="121"/>
      <c r="AA290" s="122"/>
      <c r="AB290" s="119" t="s">
        <v>230</v>
      </c>
      <c r="AC290" s="120"/>
      <c r="AD290" s="120"/>
      <c r="AE290" s="120"/>
      <c r="AF290" s="120"/>
      <c r="AG290" s="120"/>
      <c r="AH290" s="120"/>
      <c r="AI290" s="120"/>
      <c r="AJ290" s="120"/>
      <c r="AK290" s="120"/>
      <c r="AL290" s="120"/>
      <c r="AM290" s="121"/>
      <c r="AN290" s="44"/>
      <c r="AO290" s="44"/>
      <c r="AP290" s="44"/>
      <c r="AQ290" s="44"/>
      <c r="AR290" s="44"/>
      <c r="AS290" s="44"/>
      <c r="AT290" s="44"/>
      <c r="AU290" s="44"/>
      <c r="AV290" s="44"/>
      <c r="AW290" s="44"/>
      <c r="AX290" s="44"/>
      <c r="AY290" s="44"/>
      <c r="AZ290" s="44"/>
      <c r="BA290" s="44"/>
      <c r="BB290" s="44"/>
      <c r="BC290" s="44"/>
      <c r="BD290" s="44"/>
      <c r="BE290" s="44"/>
      <c r="BF290" s="44"/>
      <c r="BG290" s="44"/>
      <c r="BH290" s="44"/>
      <c r="BI290" s="44"/>
      <c r="BJ290" s="44"/>
      <c r="BK290" s="44"/>
      <c r="BL290" s="44"/>
      <c r="BM290" s="44"/>
      <c r="BN290" s="44"/>
      <c r="BO290" s="44"/>
      <c r="BP290" s="44"/>
      <c r="BQ290" s="44"/>
      <c r="BR290" s="44"/>
      <c r="BS290" s="44"/>
      <c r="BT290" s="44"/>
      <c r="BU290" s="44"/>
      <c r="BV290" s="44"/>
      <c r="BW290" s="44"/>
      <c r="BX290" s="44"/>
      <c r="BY290" s="44"/>
      <c r="BZ290" s="44"/>
      <c r="CA290" s="44"/>
      <c r="CB290" s="44"/>
      <c r="CC290" s="44"/>
      <c r="CD290" s="44"/>
      <c r="CE290" s="44"/>
      <c r="CF290" s="44"/>
      <c r="CG290" s="44"/>
      <c r="CH290" s="44"/>
      <c r="CI290" s="44"/>
      <c r="CJ290" s="44"/>
      <c r="CK290" s="44"/>
      <c r="CL290" s="44"/>
      <c r="CM290" s="44"/>
      <c r="CN290" s="44"/>
      <c r="CO290" s="44"/>
      <c r="CP290" s="44"/>
      <c r="CQ290" s="44"/>
      <c r="CR290" s="44"/>
      <c r="CS290" s="44"/>
      <c r="CT290" s="44"/>
      <c r="CU290" s="44"/>
      <c r="CV290" s="44"/>
      <c r="CW290" s="44"/>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row>
    <row r="291" spans="1:131" ht="102">
      <c r="A291" s="258" t="s">
        <v>568</v>
      </c>
      <c r="B291" s="259" t="s">
        <v>569</v>
      </c>
      <c r="C291" s="124" t="s">
        <v>86</v>
      </c>
      <c r="D291" s="124" t="s">
        <v>570</v>
      </c>
      <c r="E291" s="124" t="s">
        <v>571</v>
      </c>
      <c r="F291" s="124" t="s">
        <v>572</v>
      </c>
      <c r="G291" s="124" t="s">
        <v>573</v>
      </c>
      <c r="H291" s="124" t="s">
        <v>574</v>
      </c>
      <c r="I291" s="124" t="s">
        <v>575</v>
      </c>
      <c r="J291" s="124" t="s">
        <v>576</v>
      </c>
      <c r="K291" s="124" t="s">
        <v>85</v>
      </c>
      <c r="L291" s="124" t="s">
        <v>577</v>
      </c>
      <c r="M291" s="124" t="s">
        <v>578</v>
      </c>
      <c r="N291" s="124" t="s">
        <v>231</v>
      </c>
      <c r="O291" s="124" t="s">
        <v>232</v>
      </c>
      <c r="P291" s="124" t="s">
        <v>233</v>
      </c>
      <c r="Q291" s="124" t="s">
        <v>234</v>
      </c>
      <c r="R291" s="124" t="s">
        <v>235</v>
      </c>
      <c r="S291" s="124" t="s">
        <v>236</v>
      </c>
      <c r="T291" s="124" t="s">
        <v>237</v>
      </c>
      <c r="U291" s="124" t="s">
        <v>238</v>
      </c>
      <c r="V291" s="124" t="s">
        <v>239</v>
      </c>
      <c r="W291" s="124" t="s">
        <v>240</v>
      </c>
      <c r="X291" s="124" t="s">
        <v>241</v>
      </c>
      <c r="Y291" s="124" t="s">
        <v>242</v>
      </c>
      <c r="Z291" s="124" t="s">
        <v>243</v>
      </c>
      <c r="AA291" s="124"/>
      <c r="AB291" s="124" t="s">
        <v>232</v>
      </c>
      <c r="AC291" s="124" t="s">
        <v>233</v>
      </c>
      <c r="AD291" s="124" t="s">
        <v>234</v>
      </c>
      <c r="AE291" s="124" t="s">
        <v>235</v>
      </c>
      <c r="AF291" s="124" t="s">
        <v>236</v>
      </c>
      <c r="AG291" s="124" t="s">
        <v>237</v>
      </c>
      <c r="AH291" s="124" t="s">
        <v>238</v>
      </c>
      <c r="AI291" s="124" t="s">
        <v>239</v>
      </c>
      <c r="AJ291" s="124" t="s">
        <v>240</v>
      </c>
      <c r="AK291" s="124" t="s">
        <v>241</v>
      </c>
      <c r="AL291" s="124" t="s">
        <v>242</v>
      </c>
      <c r="AM291" s="124" t="s">
        <v>243</v>
      </c>
      <c r="AN291" s="44"/>
      <c r="AO291" s="44"/>
      <c r="AP291" s="44"/>
      <c r="AQ291" s="44"/>
      <c r="AR291" s="44"/>
      <c r="AS291" s="44"/>
      <c r="AT291" s="44"/>
      <c r="AU291" s="44"/>
      <c r="AV291" s="44"/>
      <c r="AW291" s="44"/>
      <c r="AX291" s="44"/>
      <c r="AY291" s="44"/>
      <c r="AZ291" s="44"/>
      <c r="BA291" s="44"/>
      <c r="BB291" s="44"/>
      <c r="BC291" s="44"/>
      <c r="BD291" s="44"/>
      <c r="BE291" s="44"/>
      <c r="BF291" s="44"/>
      <c r="BG291" s="44"/>
      <c r="BH291" s="44"/>
      <c r="BI291" s="44"/>
      <c r="BJ291" s="44"/>
      <c r="BK291" s="44"/>
      <c r="BL291" s="44"/>
      <c r="BM291" s="44"/>
      <c r="BN291" s="44"/>
      <c r="BO291" s="44"/>
      <c r="BP291" s="44"/>
      <c r="BQ291" s="44"/>
      <c r="BR291" s="44"/>
      <c r="BS291" s="44"/>
      <c r="BT291" s="44"/>
      <c r="BU291" s="44"/>
      <c r="BV291" s="44"/>
      <c r="BW291" s="44"/>
      <c r="BX291" s="44"/>
      <c r="BY291" s="44"/>
      <c r="BZ291" s="44"/>
      <c r="CA291" s="44"/>
      <c r="CB291" s="44"/>
      <c r="CC291" s="44"/>
      <c r="CD291" s="44"/>
      <c r="CE291" s="44"/>
      <c r="CF291" s="44"/>
      <c r="CG291" s="44"/>
      <c r="CH291" s="44"/>
      <c r="CI291" s="44"/>
      <c r="CJ291" s="44"/>
      <c r="CK291" s="44"/>
      <c r="CL291" s="44"/>
      <c r="CM291" s="44"/>
      <c r="CN291" s="44"/>
      <c r="CO291" s="44"/>
      <c r="CP291" s="44"/>
      <c r="CQ291" s="44"/>
      <c r="CR291" s="44"/>
      <c r="CS291" s="44"/>
      <c r="CT291" s="44"/>
      <c r="CU291" s="44"/>
      <c r="CV291" s="44"/>
      <c r="CW291" s="44"/>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row>
    <row r="292" spans="1:131">
      <c r="A292" s="23" t="s">
        <v>801</v>
      </c>
      <c r="B292" s="23"/>
      <c r="C292" s="82">
        <v>458.17514534455051</v>
      </c>
      <c r="D292" s="82">
        <v>341.07502876871905</v>
      </c>
      <c r="E292" s="82">
        <v>68.21500575374381</v>
      </c>
      <c r="F292" s="82">
        <v>409.29003452246286</v>
      </c>
      <c r="G292" s="82">
        <v>521.62203882566951</v>
      </c>
      <c r="H292" s="82">
        <v>243.85712471659551</v>
      </c>
      <c r="I292" s="82">
        <v>7825.3496263324068</v>
      </c>
      <c r="J292" s="82">
        <v>37.524054487673425</v>
      </c>
      <c r="K292" s="82">
        <v>82.804520971996169</v>
      </c>
      <c r="L292" s="260">
        <v>0.51722628027275608</v>
      </c>
      <c r="M292" s="82">
        <v>3.3850244887762164</v>
      </c>
      <c r="N292" s="82">
        <v>7.7434611809118828E-2</v>
      </c>
      <c r="O292" s="82">
        <v>27.909349937165857</v>
      </c>
      <c r="P292" s="82">
        <v>25.766216915733562</v>
      </c>
      <c r="Q292" s="82">
        <v>29.540976170901079</v>
      </c>
      <c r="R292" s="82">
        <v>27.343182805656895</v>
      </c>
      <c r="S292" s="82">
        <v>27.704753926952954</v>
      </c>
      <c r="T292" s="82">
        <v>27.710787883447619</v>
      </c>
      <c r="U292" s="82">
        <v>27.123031489901336</v>
      </c>
      <c r="V292" s="82">
        <v>28.986784271605796</v>
      </c>
      <c r="W292" s="82">
        <v>25.78928074851488</v>
      </c>
      <c r="X292" s="82">
        <v>28.848205551732626</v>
      </c>
      <c r="Y292" s="82">
        <v>26.007335425346895</v>
      </c>
      <c r="Z292" s="82">
        <v>27.278241691952065</v>
      </c>
      <c r="AA292" s="82"/>
      <c r="AB292" s="82">
        <v>11.109594401792602</v>
      </c>
      <c r="AC292" s="82">
        <v>9.8484069746709224</v>
      </c>
      <c r="AD292" s="82">
        <v>9.9814136500677897</v>
      </c>
      <c r="AE292" s="82">
        <v>10.725827314839439</v>
      </c>
      <c r="AF292" s="82">
        <v>10.859961584471121</v>
      </c>
      <c r="AG292" s="82">
        <v>10.248373716988802</v>
      </c>
      <c r="AH292" s="82">
        <v>11.524944979239271</v>
      </c>
      <c r="AI292" s="82">
        <v>10.395543119281752</v>
      </c>
      <c r="AJ292" s="82">
        <v>11.412240890228164</v>
      </c>
      <c r="AK292" s="82">
        <v>10.245441104332173</v>
      </c>
      <c r="AL292" s="82">
        <v>10.702784005656454</v>
      </c>
      <c r="AM292" s="44">
        <v>11.112466784070469</v>
      </c>
      <c r="AN292" s="44"/>
      <c r="AO292" s="44"/>
      <c r="AP292" s="44"/>
      <c r="AQ292" s="44"/>
      <c r="AR292" s="44"/>
      <c r="AS292" s="44"/>
      <c r="AT292" s="44"/>
      <c r="AU292" s="44"/>
      <c r="AV292" s="44"/>
      <c r="AW292" s="44"/>
      <c r="AX292" s="44"/>
      <c r="AY292" s="44"/>
      <c r="AZ292" s="44"/>
      <c r="BA292" s="44"/>
      <c r="BB292" s="44"/>
      <c r="BC292" s="44"/>
      <c r="BD292" s="44"/>
      <c r="BE292" s="44"/>
      <c r="BF292" s="44"/>
      <c r="BG292" s="44"/>
      <c r="BH292" s="44"/>
      <c r="BI292" s="44"/>
      <c r="BJ292" s="44"/>
      <c r="BK292" s="44"/>
      <c r="BL292" s="44"/>
      <c r="BM292" s="44"/>
      <c r="BN292" s="44"/>
      <c r="BO292" s="44"/>
      <c r="BP292" s="44"/>
      <c r="BQ292" s="44"/>
      <c r="BR292" s="44"/>
      <c r="BS292" s="44"/>
      <c r="BT292" s="44"/>
      <c r="BU292" s="44"/>
      <c r="BV292" s="44"/>
      <c r="BW292" s="44"/>
      <c r="BX292" s="44"/>
      <c r="BY292" s="44"/>
      <c r="BZ292" s="44"/>
      <c r="CA292" s="44"/>
      <c r="CB292" s="44"/>
      <c r="CC292" s="44"/>
      <c r="CD292" s="44"/>
      <c r="CE292" s="44"/>
      <c r="CF292" s="44"/>
      <c r="CG292" s="44"/>
      <c r="CH292" s="44"/>
      <c r="CI292" s="44"/>
      <c r="CJ292" s="44"/>
      <c r="CK292" s="44"/>
      <c r="CL292" s="44"/>
      <c r="CM292" s="44"/>
      <c r="CN292" s="44"/>
      <c r="CO292" s="44"/>
      <c r="CP292" s="44"/>
      <c r="CQ292" s="44"/>
      <c r="CR292" s="44"/>
      <c r="CS292" s="44"/>
      <c r="CT292" s="44"/>
      <c r="CU292" s="44"/>
      <c r="CV292" s="44"/>
      <c r="CW292" s="44"/>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row>
    <row r="293" spans="1:131">
      <c r="A293" s="23" t="s">
        <v>802</v>
      </c>
      <c r="B293" s="23"/>
      <c r="C293" s="82">
        <v>458.17514534455051</v>
      </c>
      <c r="D293" s="82">
        <v>341.07502876871905</v>
      </c>
      <c r="E293" s="82">
        <v>68.21500575374381</v>
      </c>
      <c r="F293" s="82">
        <v>409.29003452246286</v>
      </c>
      <c r="G293" s="82">
        <v>521.62203882566951</v>
      </c>
      <c r="H293" s="82">
        <v>243.85712471659551</v>
      </c>
      <c r="I293" s="82">
        <v>7825.3496263324068</v>
      </c>
      <c r="J293" s="82">
        <v>37.524054487673425</v>
      </c>
      <c r="K293" s="82">
        <v>82.804520971996169</v>
      </c>
      <c r="L293" s="260">
        <v>0.51722628027275608</v>
      </c>
      <c r="M293" s="82">
        <v>3.3850244887762164</v>
      </c>
      <c r="N293" s="82">
        <v>7.7434611809118828E-2</v>
      </c>
      <c r="O293" s="82">
        <v>27.909349937165857</v>
      </c>
      <c r="P293" s="82">
        <v>25.766216915733562</v>
      </c>
      <c r="Q293" s="82">
        <v>29.540976170901079</v>
      </c>
      <c r="R293" s="82">
        <v>27.343182805656895</v>
      </c>
      <c r="S293" s="82">
        <v>27.704753926952954</v>
      </c>
      <c r="T293" s="82">
        <v>27.710787883447619</v>
      </c>
      <c r="U293" s="82">
        <v>27.123031489901336</v>
      </c>
      <c r="V293" s="82">
        <v>28.986784271605796</v>
      </c>
      <c r="W293" s="82">
        <v>25.78928074851488</v>
      </c>
      <c r="X293" s="82">
        <v>28.848205551732626</v>
      </c>
      <c r="Y293" s="82">
        <v>26.007335425346895</v>
      </c>
      <c r="Z293" s="82">
        <v>27.278241691952065</v>
      </c>
      <c r="AA293" s="82"/>
      <c r="AB293" s="82">
        <v>11.109594401792602</v>
      </c>
      <c r="AC293" s="82">
        <v>9.8484069746709224</v>
      </c>
      <c r="AD293" s="82">
        <v>9.9814136500677897</v>
      </c>
      <c r="AE293" s="82">
        <v>10.725827314839439</v>
      </c>
      <c r="AF293" s="82">
        <v>10.859961584471121</v>
      </c>
      <c r="AG293" s="82">
        <v>10.248373716988802</v>
      </c>
      <c r="AH293" s="82">
        <v>11.524944979239271</v>
      </c>
      <c r="AI293" s="82">
        <v>10.395543119281752</v>
      </c>
      <c r="AJ293" s="82">
        <v>11.412240890228164</v>
      </c>
      <c r="AK293" s="82">
        <v>10.245441104332173</v>
      </c>
      <c r="AL293" s="82">
        <v>10.702784005656454</v>
      </c>
      <c r="AM293" s="44">
        <v>11.112466784070469</v>
      </c>
      <c r="AN293" s="44"/>
      <c r="AO293" s="44"/>
      <c r="AP293" s="44"/>
      <c r="AQ293" s="44"/>
      <c r="AR293" s="44"/>
      <c r="AS293" s="44"/>
      <c r="AT293" s="44"/>
      <c r="AU293" s="44"/>
      <c r="AV293" s="44"/>
      <c r="AW293" s="44"/>
      <c r="AX293" s="44"/>
      <c r="AY293" s="44"/>
      <c r="AZ293" s="44"/>
      <c r="BA293" s="44"/>
      <c r="BB293" s="44"/>
      <c r="BC293" s="44"/>
      <c r="BD293" s="44"/>
      <c r="BE293" s="44"/>
      <c r="BF293" s="44"/>
      <c r="BG293" s="44"/>
      <c r="BH293" s="44"/>
      <c r="BI293" s="44"/>
      <c r="BJ293" s="44"/>
      <c r="BK293" s="44"/>
      <c r="BL293" s="44"/>
      <c r="BM293" s="44"/>
      <c r="BN293" s="44"/>
      <c r="BO293" s="44"/>
      <c r="BP293" s="44"/>
      <c r="BQ293" s="44"/>
      <c r="BR293" s="44"/>
      <c r="BS293" s="44"/>
      <c r="BT293" s="44"/>
      <c r="BU293" s="44"/>
      <c r="BV293" s="44"/>
      <c r="BW293" s="44"/>
      <c r="BX293" s="44"/>
      <c r="BY293" s="44"/>
      <c r="BZ293" s="44"/>
      <c r="CA293" s="44"/>
      <c r="CB293" s="44"/>
      <c r="CC293" s="44"/>
      <c r="CD293" s="44"/>
      <c r="CE293" s="44"/>
      <c r="CF293" s="44"/>
      <c r="CG293" s="44"/>
      <c r="CH293" s="44"/>
      <c r="CI293" s="44"/>
      <c r="CJ293" s="44"/>
      <c r="CK293" s="44"/>
      <c r="CL293" s="44"/>
      <c r="CM293" s="44"/>
      <c r="CN293" s="44"/>
      <c r="CO293" s="44"/>
      <c r="CP293" s="44"/>
      <c r="CQ293" s="44"/>
      <c r="CR293" s="44"/>
      <c r="CS293" s="44"/>
      <c r="CT293" s="44"/>
      <c r="CU293" s="44"/>
      <c r="CV293" s="44"/>
      <c r="CW293" s="44"/>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row>
    <row r="294" spans="1:131">
      <c r="A294" s="23" t="s">
        <v>803</v>
      </c>
      <c r="B294" s="23"/>
      <c r="C294" s="82">
        <v>429.58848994733006</v>
      </c>
      <c r="D294" s="82">
        <v>341.07502876871905</v>
      </c>
      <c r="E294" s="82">
        <v>68.21500575374381</v>
      </c>
      <c r="F294" s="82">
        <v>409.29003452246286</v>
      </c>
      <c r="G294" s="82">
        <v>521.62203882566951</v>
      </c>
      <c r="H294" s="82">
        <v>220.71975241047252</v>
      </c>
      <c r="I294" s="82">
        <v>8346.0818581437379</v>
      </c>
      <c r="J294" s="82">
        <v>41.218720199697103</v>
      </c>
      <c r="K294" s="82">
        <v>89.847451546836737</v>
      </c>
      <c r="L294" s="260">
        <v>0.47878436415005537</v>
      </c>
      <c r="M294" s="82">
        <v>3.113456408070165</v>
      </c>
      <c r="N294" s="82">
        <v>6.837274886709771E-2</v>
      </c>
      <c r="O294" s="82">
        <v>26.65773402561463</v>
      </c>
      <c r="P294" s="82">
        <v>24.677148936535108</v>
      </c>
      <c r="Q294" s="82">
        <v>28.442928676227748</v>
      </c>
      <c r="R294" s="82">
        <v>25.803249130946561</v>
      </c>
      <c r="S294" s="82">
        <v>26.416914453395361</v>
      </c>
      <c r="T294" s="82">
        <v>26.368324604438357</v>
      </c>
      <c r="U294" s="82">
        <v>25.572946488315168</v>
      </c>
      <c r="V294" s="82">
        <v>27.658199724093762</v>
      </c>
      <c r="W294" s="82">
        <v>24.508980846980478</v>
      </c>
      <c r="X294" s="82">
        <v>27.671398049805269</v>
      </c>
      <c r="Y294" s="82">
        <v>25.078209357957427</v>
      </c>
      <c r="Z294" s="82">
        <v>25.960401246642487</v>
      </c>
      <c r="AA294" s="82"/>
      <c r="AB294" s="82">
        <v>10.132804034627643</v>
      </c>
      <c r="AC294" s="82">
        <v>8.9208666078931458</v>
      </c>
      <c r="AD294" s="82">
        <v>8.6376200528790825</v>
      </c>
      <c r="AE294" s="82">
        <v>9.5535102359150663</v>
      </c>
      <c r="AF294" s="82">
        <v>9.7499936519782917</v>
      </c>
      <c r="AG294" s="82">
        <v>8.9020336296619629</v>
      </c>
      <c r="AH294" s="82">
        <v>10.493198409958447</v>
      </c>
      <c r="AI294" s="82">
        <v>9.0718114384582211</v>
      </c>
      <c r="AJ294" s="82">
        <v>10.407096218592674</v>
      </c>
      <c r="AK294" s="82">
        <v>8.98087373442063</v>
      </c>
      <c r="AL294" s="82">
        <v>9.8621642514989283</v>
      </c>
      <c r="AM294" s="44">
        <v>10.060082140493584</v>
      </c>
      <c r="AN294" s="44"/>
      <c r="AO294" s="44"/>
      <c r="AP294" s="44"/>
      <c r="AQ294" s="44"/>
      <c r="AR294" s="44"/>
      <c r="AS294" s="44"/>
      <c r="AT294" s="44"/>
      <c r="AU294" s="44"/>
      <c r="AV294" s="44"/>
      <c r="AW294" s="44"/>
      <c r="AX294" s="44"/>
      <c r="AY294" s="44"/>
      <c r="AZ294" s="44"/>
      <c r="BA294" s="44"/>
      <c r="BB294" s="44"/>
      <c r="BC294" s="44"/>
      <c r="BD294" s="44"/>
      <c r="BE294" s="44"/>
      <c r="BF294" s="44"/>
      <c r="BG294" s="44"/>
      <c r="BH294" s="44"/>
      <c r="BI294" s="44"/>
      <c r="BJ294" s="44"/>
      <c r="BK294" s="44"/>
      <c r="BL294" s="44"/>
      <c r="BM294" s="44"/>
      <c r="BN294" s="44"/>
      <c r="BO294" s="44"/>
      <c r="BP294" s="44"/>
      <c r="BQ294" s="44"/>
      <c r="BR294" s="44"/>
      <c r="BS294" s="44"/>
      <c r="BT294" s="44"/>
      <c r="BU294" s="44"/>
      <c r="BV294" s="44"/>
      <c r="BW294" s="44"/>
      <c r="BX294" s="44"/>
      <c r="BY294" s="44"/>
      <c r="BZ294" s="44"/>
      <c r="CA294" s="44"/>
      <c r="CB294" s="44"/>
      <c r="CC294" s="44"/>
      <c r="CD294" s="44"/>
      <c r="CE294" s="44"/>
      <c r="CF294" s="44"/>
      <c r="CG294" s="44"/>
      <c r="CH294" s="44"/>
      <c r="CI294" s="44"/>
      <c r="CJ294" s="44"/>
      <c r="CK294" s="44"/>
      <c r="CL294" s="44"/>
      <c r="CM294" s="44"/>
      <c r="CN294" s="44"/>
      <c r="CO294" s="44"/>
      <c r="CP294" s="44"/>
      <c r="CQ294" s="44"/>
      <c r="CR294" s="44"/>
      <c r="CS294" s="44"/>
      <c r="CT294" s="44"/>
      <c r="CU294" s="44"/>
      <c r="CV294" s="44"/>
      <c r="CW294" s="44"/>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row>
    <row r="295" spans="1:131">
      <c r="A295" s="23" t="s">
        <v>804</v>
      </c>
      <c r="B295" s="23"/>
      <c r="C295" s="82">
        <v>429.58848994733006</v>
      </c>
      <c r="D295" s="82">
        <v>341.07502876871905</v>
      </c>
      <c r="E295" s="82">
        <v>68.21500575374381</v>
      </c>
      <c r="F295" s="82">
        <v>409.29003452246286</v>
      </c>
      <c r="G295" s="82">
        <v>521.62203882566951</v>
      </c>
      <c r="H295" s="82">
        <v>220.71975241047252</v>
      </c>
      <c r="I295" s="82">
        <v>8346.0818581437379</v>
      </c>
      <c r="J295" s="82">
        <v>41.218720199697103</v>
      </c>
      <c r="K295" s="82">
        <v>89.847451546836737</v>
      </c>
      <c r="L295" s="260">
        <v>0.47878436415005537</v>
      </c>
      <c r="M295" s="82">
        <v>3.113456408070165</v>
      </c>
      <c r="N295" s="82">
        <v>6.837274886709771E-2</v>
      </c>
      <c r="O295" s="82">
        <v>26.65773402561463</v>
      </c>
      <c r="P295" s="82">
        <v>24.677148936535108</v>
      </c>
      <c r="Q295" s="82">
        <v>28.442928676227748</v>
      </c>
      <c r="R295" s="82">
        <v>25.803249130946561</v>
      </c>
      <c r="S295" s="82">
        <v>26.416914453395361</v>
      </c>
      <c r="T295" s="82">
        <v>26.368324604438357</v>
      </c>
      <c r="U295" s="82">
        <v>25.572946488315168</v>
      </c>
      <c r="V295" s="82">
        <v>27.658199724093762</v>
      </c>
      <c r="W295" s="82">
        <v>24.508980846980478</v>
      </c>
      <c r="X295" s="82">
        <v>27.671398049805269</v>
      </c>
      <c r="Y295" s="82">
        <v>25.078209357957427</v>
      </c>
      <c r="Z295" s="82">
        <v>25.960401246642487</v>
      </c>
      <c r="AA295" s="82"/>
      <c r="AB295" s="82">
        <v>10.132804034627643</v>
      </c>
      <c r="AC295" s="82">
        <v>8.9208666078931458</v>
      </c>
      <c r="AD295" s="82">
        <v>8.6376200528790825</v>
      </c>
      <c r="AE295" s="82">
        <v>9.5535102359150663</v>
      </c>
      <c r="AF295" s="82">
        <v>9.7499936519782917</v>
      </c>
      <c r="AG295" s="82">
        <v>8.9020336296619629</v>
      </c>
      <c r="AH295" s="82">
        <v>10.493198409958447</v>
      </c>
      <c r="AI295" s="82">
        <v>9.0718114384582211</v>
      </c>
      <c r="AJ295" s="82">
        <v>10.407096218592674</v>
      </c>
      <c r="AK295" s="82">
        <v>8.98087373442063</v>
      </c>
      <c r="AL295" s="82">
        <v>9.8621642514989283</v>
      </c>
      <c r="AM295" s="44">
        <v>10.060082140493584</v>
      </c>
      <c r="AN295" s="44"/>
      <c r="AO295" s="44"/>
      <c r="AP295" s="44"/>
      <c r="AQ295" s="44"/>
      <c r="AR295" s="44"/>
      <c r="AS295" s="44"/>
      <c r="AT295" s="44"/>
      <c r="AU295" s="44"/>
      <c r="AV295" s="44"/>
      <c r="AW295" s="44"/>
      <c r="AX295" s="44"/>
      <c r="AY295" s="44"/>
      <c r="AZ295" s="44"/>
      <c r="BA295" s="44"/>
      <c r="BB295" s="44"/>
      <c r="BC295" s="44"/>
      <c r="BD295" s="44"/>
      <c r="BE295" s="44"/>
      <c r="BF295" s="44"/>
      <c r="BG295" s="44"/>
      <c r="BH295" s="44"/>
      <c r="BI295" s="44"/>
      <c r="BJ295" s="44"/>
      <c r="BK295" s="44"/>
      <c r="BL295" s="44"/>
      <c r="BM295" s="44"/>
      <c r="BN295" s="44"/>
      <c r="BO295" s="44"/>
      <c r="BP295" s="44"/>
      <c r="BQ295" s="44"/>
      <c r="BR295" s="44"/>
      <c r="BS295" s="44"/>
      <c r="BT295" s="44"/>
      <c r="BU295" s="44"/>
      <c r="BV295" s="44"/>
      <c r="BW295" s="44"/>
      <c r="BX295" s="44"/>
      <c r="BY295" s="44"/>
      <c r="BZ295" s="44"/>
      <c r="CA295" s="44"/>
      <c r="CB295" s="44"/>
      <c r="CC295" s="44"/>
      <c r="CD295" s="44"/>
      <c r="CE295" s="44"/>
      <c r="CF295" s="44"/>
      <c r="CG295" s="44"/>
      <c r="CH295" s="44"/>
      <c r="CI295" s="44"/>
      <c r="CJ295" s="44"/>
      <c r="CK295" s="44"/>
      <c r="CL295" s="44"/>
      <c r="CM295" s="44"/>
      <c r="CN295" s="44"/>
      <c r="CO295" s="44"/>
      <c r="CP295" s="44"/>
      <c r="CQ295" s="44"/>
      <c r="CR295" s="44"/>
      <c r="CS295" s="44"/>
      <c r="CT295" s="44"/>
      <c r="CU295" s="44"/>
      <c r="CV295" s="44"/>
      <c r="CW295" s="44"/>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row>
    <row r="296" spans="1:131">
      <c r="A296" s="23" t="s">
        <v>807</v>
      </c>
      <c r="B296" s="23"/>
      <c r="C296" s="82">
        <v>650.2033065530884</v>
      </c>
      <c r="D296" s="82">
        <v>562.77379746838631</v>
      </c>
      <c r="E296" s="82">
        <v>112.55475949367727</v>
      </c>
      <c r="F296" s="82">
        <v>675.32855696206354</v>
      </c>
      <c r="G296" s="82">
        <v>860.67636406235454</v>
      </c>
      <c r="H296" s="82">
        <v>368.58046872849525</v>
      </c>
      <c r="I296" s="82">
        <v>9098.5051896297173</v>
      </c>
      <c r="J296" s="82">
        <v>45.190242306944832</v>
      </c>
      <c r="K296" s="82">
        <v>93.885351983534818</v>
      </c>
      <c r="L296" s="260">
        <v>0.46184121584113119</v>
      </c>
      <c r="M296" s="82">
        <v>5.2093050594390062</v>
      </c>
      <c r="N296" s="82">
        <v>0.10988863353135776</v>
      </c>
      <c r="O296" s="82">
        <v>39.606582323984426</v>
      </c>
      <c r="P296" s="82">
        <v>36.565229707900272</v>
      </c>
      <c r="Q296" s="82">
        <v>41.922047889964901</v>
      </c>
      <c r="R296" s="82">
        <v>38.803125949911639</v>
      </c>
      <c r="S296" s="82">
        <v>39.316237018920006</v>
      </c>
      <c r="T296" s="82">
        <v>39.324799898212554</v>
      </c>
      <c r="U296" s="82">
        <v>38.490705874530569</v>
      </c>
      <c r="V296" s="82">
        <v>41.135585749781029</v>
      </c>
      <c r="W296" s="82">
        <v>36.597959943244931</v>
      </c>
      <c r="X296" s="82">
        <v>40.938926583968644</v>
      </c>
      <c r="Y296" s="82">
        <v>36.907404646490285</v>
      </c>
      <c r="Z296" s="82">
        <v>38.710967029264893</v>
      </c>
      <c r="AA296" s="82"/>
      <c r="AB296" s="82">
        <v>15.765794124596432</v>
      </c>
      <c r="AC296" s="82">
        <v>13.976023894522008</v>
      </c>
      <c r="AD296" s="82">
        <v>14.164775687401654</v>
      </c>
      <c r="AE296" s="82">
        <v>15.221184423658707</v>
      </c>
      <c r="AF296" s="82">
        <v>15.411536402640495</v>
      </c>
      <c r="AG296" s="82">
        <v>14.543622772393888</v>
      </c>
      <c r="AH296" s="82">
        <v>16.355224436516714</v>
      </c>
      <c r="AI296" s="82">
        <v>14.752473106085295</v>
      </c>
      <c r="AJ296" s="82">
        <v>16.195284352289821</v>
      </c>
      <c r="AK296" s="82">
        <v>14.539461057238549</v>
      </c>
      <c r="AL296" s="82">
        <v>15.188483313664113</v>
      </c>
      <c r="AM296" s="44">
        <v>15.769870365906616</v>
      </c>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c r="BZ296" s="44"/>
      <c r="CA296" s="44"/>
      <c r="CB296" s="44"/>
      <c r="CC296" s="44"/>
      <c r="CD296" s="44"/>
      <c r="CE296" s="44"/>
      <c r="CF296" s="44"/>
      <c r="CG296" s="44"/>
      <c r="CH296" s="44"/>
      <c r="CI296" s="44"/>
      <c r="CJ296" s="44"/>
      <c r="CK296" s="44"/>
      <c r="CL296" s="44"/>
      <c r="CM296" s="44"/>
      <c r="CN296" s="44"/>
      <c r="CO296" s="44"/>
      <c r="CP296" s="44"/>
      <c r="CQ296" s="44"/>
      <c r="CR296" s="44"/>
      <c r="CS296" s="44"/>
      <c r="CT296" s="44"/>
      <c r="CU296" s="44"/>
      <c r="CV296" s="44"/>
      <c r="CW296" s="44"/>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row>
    <row r="297" spans="1:131">
      <c r="A297" s="23" t="s">
        <v>805</v>
      </c>
      <c r="B297" s="23"/>
      <c r="C297" s="82">
        <v>406.37706659568028</v>
      </c>
      <c r="D297" s="82">
        <v>341.07502876871905</v>
      </c>
      <c r="E297" s="82">
        <v>68.21500575374381</v>
      </c>
      <c r="F297" s="82">
        <v>409.29003452246286</v>
      </c>
      <c r="G297" s="82">
        <v>521.62203882566951</v>
      </c>
      <c r="H297" s="82">
        <v>210.21398844797866</v>
      </c>
      <c r="I297" s="82">
        <v>8822.7929111560916</v>
      </c>
      <c r="J297" s="82">
        <v>43.530066463716395</v>
      </c>
      <c r="K297" s="82">
        <v>94.582121360714282</v>
      </c>
      <c r="L297" s="260">
        <v>0.45875229304587145</v>
      </c>
      <c r="M297" s="82">
        <v>2.8929392234457456</v>
      </c>
      <c r="N297" s="82">
        <v>6.8680395957098614E-2</v>
      </c>
      <c r="O297" s="82">
        <v>24.754113952490272</v>
      </c>
      <c r="P297" s="82">
        <v>22.85326856743767</v>
      </c>
      <c r="Q297" s="82">
        <v>26.201279931228065</v>
      </c>
      <c r="R297" s="82">
        <v>24.251953718694779</v>
      </c>
      <c r="S297" s="82">
        <v>24.572648136825009</v>
      </c>
      <c r="T297" s="82">
        <v>24.577999936382849</v>
      </c>
      <c r="U297" s="82">
        <v>24.056691171581608</v>
      </c>
      <c r="V297" s="82">
        <v>25.709741093613147</v>
      </c>
      <c r="W297" s="82">
        <v>22.873724964528083</v>
      </c>
      <c r="X297" s="82">
        <v>25.586829114980404</v>
      </c>
      <c r="Y297" s="82">
        <v>23.067127904056431</v>
      </c>
      <c r="Z297" s="82">
        <v>24.19435439329056</v>
      </c>
      <c r="AA297" s="82"/>
      <c r="AB297" s="82">
        <v>9.8536213278727711</v>
      </c>
      <c r="AC297" s="82">
        <v>8.735014934076256</v>
      </c>
      <c r="AD297" s="82">
        <v>8.8529848046260344</v>
      </c>
      <c r="AE297" s="82">
        <v>9.5132402647866936</v>
      </c>
      <c r="AF297" s="82">
        <v>9.6322102516503101</v>
      </c>
      <c r="AG297" s="82">
        <v>9.0897642327461821</v>
      </c>
      <c r="AH297" s="82">
        <v>10.222015272822947</v>
      </c>
      <c r="AI297" s="82">
        <v>9.2202956913033098</v>
      </c>
      <c r="AJ297" s="82">
        <v>10.12205272018114</v>
      </c>
      <c r="AK297" s="82">
        <v>9.0871631607740948</v>
      </c>
      <c r="AL297" s="82">
        <v>9.4928020710400727</v>
      </c>
      <c r="AM297" s="44">
        <v>9.8561689786916364</v>
      </c>
      <c r="AN297" s="44"/>
      <c r="AO297" s="44"/>
      <c r="AP297" s="44"/>
      <c r="AQ297" s="44"/>
      <c r="AR297" s="44"/>
      <c r="AS297" s="44"/>
      <c r="AT297" s="44"/>
      <c r="AU297" s="44"/>
      <c r="AV297" s="44"/>
      <c r="AW297" s="44"/>
      <c r="AX297" s="44"/>
      <c r="AY297" s="44"/>
      <c r="AZ297" s="44"/>
      <c r="BA297" s="44"/>
      <c r="BB297" s="44"/>
      <c r="BC297" s="44"/>
      <c r="BD297" s="44"/>
      <c r="BE297" s="44"/>
      <c r="BF297" s="44"/>
      <c r="BG297" s="44"/>
      <c r="BH297" s="44"/>
      <c r="BI297" s="44"/>
      <c r="BJ297" s="44"/>
      <c r="BK297" s="44"/>
      <c r="BL297" s="44"/>
      <c r="BM297" s="44"/>
      <c r="BN297" s="44"/>
      <c r="BO297" s="44"/>
      <c r="BP297" s="44"/>
      <c r="BQ297" s="44"/>
      <c r="BR297" s="44"/>
      <c r="BS297" s="44"/>
      <c r="BT297" s="44"/>
      <c r="BU297" s="44"/>
      <c r="BV297" s="44"/>
      <c r="BW297" s="44"/>
      <c r="BX297" s="44"/>
      <c r="BY297" s="44"/>
      <c r="BZ297" s="44"/>
      <c r="CA297" s="44"/>
      <c r="CB297" s="44"/>
      <c r="CC297" s="44"/>
      <c r="CD297" s="44"/>
      <c r="CE297" s="44"/>
      <c r="CF297" s="44"/>
      <c r="CG297" s="44"/>
      <c r="CH297" s="44"/>
      <c r="CI297" s="44"/>
      <c r="CJ297" s="44"/>
      <c r="CK297" s="44"/>
      <c r="CL297" s="44"/>
      <c r="CM297" s="44"/>
      <c r="CN297" s="44"/>
      <c r="CO297" s="44"/>
      <c r="CP297" s="44"/>
      <c r="CQ297" s="44"/>
      <c r="CR297" s="44"/>
      <c r="CS297" s="44"/>
      <c r="CT297" s="44"/>
      <c r="CU297" s="44"/>
      <c r="CV297" s="44"/>
      <c r="CW297" s="44"/>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row>
    <row r="298" spans="1:131">
      <c r="A298" s="23" t="s">
        <v>806</v>
      </c>
      <c r="B298" s="23"/>
      <c r="C298" s="82">
        <v>406.37706659568028</v>
      </c>
      <c r="D298" s="82">
        <v>341.07502876871905</v>
      </c>
      <c r="E298" s="82">
        <v>68.21500575374381</v>
      </c>
      <c r="F298" s="82">
        <v>409.29003452246286</v>
      </c>
      <c r="G298" s="82">
        <v>521.62203882566951</v>
      </c>
      <c r="H298" s="82">
        <v>210.21398844797866</v>
      </c>
      <c r="I298" s="82">
        <v>8822.7929111560916</v>
      </c>
      <c r="J298" s="82">
        <v>43.530066463716395</v>
      </c>
      <c r="K298" s="82">
        <v>94.582121360714282</v>
      </c>
      <c r="L298" s="260">
        <v>0.45875229304587145</v>
      </c>
      <c r="M298" s="82">
        <v>2.8929392234457456</v>
      </c>
      <c r="N298" s="82">
        <v>6.8680395957098614E-2</v>
      </c>
      <c r="O298" s="82">
        <v>24.754113952490272</v>
      </c>
      <c r="P298" s="82">
        <v>22.85326856743767</v>
      </c>
      <c r="Q298" s="82">
        <v>26.201279931228065</v>
      </c>
      <c r="R298" s="82">
        <v>24.251953718694779</v>
      </c>
      <c r="S298" s="82">
        <v>24.572648136825009</v>
      </c>
      <c r="T298" s="82">
        <v>24.577999936382849</v>
      </c>
      <c r="U298" s="82">
        <v>24.056691171581608</v>
      </c>
      <c r="V298" s="82">
        <v>25.709741093613147</v>
      </c>
      <c r="W298" s="82">
        <v>22.873724964528083</v>
      </c>
      <c r="X298" s="82">
        <v>25.586829114980404</v>
      </c>
      <c r="Y298" s="82">
        <v>23.067127904056431</v>
      </c>
      <c r="Z298" s="82">
        <v>24.19435439329056</v>
      </c>
      <c r="AA298" s="82"/>
      <c r="AB298" s="82">
        <v>9.8536213278727711</v>
      </c>
      <c r="AC298" s="82">
        <v>8.735014934076256</v>
      </c>
      <c r="AD298" s="82">
        <v>8.8529848046260344</v>
      </c>
      <c r="AE298" s="82">
        <v>9.5132402647866936</v>
      </c>
      <c r="AF298" s="82">
        <v>9.6322102516503101</v>
      </c>
      <c r="AG298" s="82">
        <v>9.0897642327461821</v>
      </c>
      <c r="AH298" s="82">
        <v>10.222015272822947</v>
      </c>
      <c r="AI298" s="82">
        <v>9.2202956913033098</v>
      </c>
      <c r="AJ298" s="82">
        <v>10.12205272018114</v>
      </c>
      <c r="AK298" s="82">
        <v>9.0871631607740948</v>
      </c>
      <c r="AL298" s="82">
        <v>9.4928020710400727</v>
      </c>
      <c r="AM298" s="44">
        <v>9.8561689786916364</v>
      </c>
      <c r="AN298" s="44"/>
      <c r="AO298" s="44"/>
      <c r="AP298" s="44"/>
      <c r="AQ298" s="44"/>
      <c r="AR298" s="44"/>
      <c r="AS298" s="44"/>
      <c r="AT298" s="44"/>
      <c r="AU298" s="44"/>
      <c r="AV298" s="44"/>
      <c r="AW298" s="44"/>
      <c r="AX298" s="44"/>
      <c r="AY298" s="44"/>
      <c r="AZ298" s="44"/>
      <c r="BA298" s="44"/>
      <c r="BB298" s="44"/>
      <c r="BC298" s="44"/>
      <c r="BD298" s="44"/>
      <c r="BE298" s="44"/>
      <c r="BF298" s="44"/>
      <c r="BG298" s="44"/>
      <c r="BH298" s="44"/>
      <c r="BI298" s="44"/>
      <c r="BJ298" s="44"/>
      <c r="BK298" s="44"/>
      <c r="BL298" s="44"/>
      <c r="BM298" s="44"/>
      <c r="BN298" s="44"/>
      <c r="BO298" s="44"/>
      <c r="BP298" s="44"/>
      <c r="BQ298" s="44"/>
      <c r="BR298" s="44"/>
      <c r="BS298" s="44"/>
      <c r="BT298" s="44"/>
      <c r="BU298" s="44"/>
      <c r="BV298" s="44"/>
      <c r="BW298" s="44"/>
      <c r="BX298" s="44"/>
      <c r="BY298" s="44"/>
      <c r="BZ298" s="44"/>
      <c r="CA298" s="44"/>
      <c r="CB298" s="44"/>
      <c r="CC298" s="44"/>
      <c r="CD298" s="44"/>
      <c r="CE298" s="44"/>
      <c r="CF298" s="44"/>
      <c r="CG298" s="44"/>
      <c r="CH298" s="44"/>
      <c r="CI298" s="44"/>
      <c r="CJ298" s="44"/>
      <c r="CK298" s="44"/>
      <c r="CL298" s="44"/>
      <c r="CM298" s="44"/>
      <c r="CN298" s="44"/>
      <c r="CO298" s="44"/>
      <c r="CP298" s="44"/>
      <c r="CQ298" s="44"/>
      <c r="CR298" s="44"/>
      <c r="CS298" s="44"/>
      <c r="CT298" s="44"/>
      <c r="CU298" s="44"/>
      <c r="CV298" s="44"/>
      <c r="CW298" s="44"/>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row>
    <row r="299" spans="1:131">
      <c r="A299" s="23" t="s">
        <v>808</v>
      </c>
      <c r="B299" s="23"/>
      <c r="C299" s="82">
        <v>641.44520348237063</v>
      </c>
      <c r="D299" s="82">
        <v>562.77379746838631</v>
      </c>
      <c r="E299" s="82">
        <v>112.55475949367727</v>
      </c>
      <c r="F299" s="82">
        <v>675.32855696206354</v>
      </c>
      <c r="G299" s="82">
        <v>860.67636406235454</v>
      </c>
      <c r="H299" s="82">
        <v>362.89203274438682</v>
      </c>
      <c r="I299" s="82">
        <v>9222.7334881774786</v>
      </c>
      <c r="J299" s="82">
        <v>45.938271453256831</v>
      </c>
      <c r="K299" s="82">
        <v>95.298249753498794</v>
      </c>
      <c r="L299" s="260">
        <v>0.45562031088744032</v>
      </c>
      <c r="M299" s="82">
        <v>5.1261024855705859</v>
      </c>
      <c r="N299" s="82">
        <v>0.10840845653276636</v>
      </c>
      <c r="O299" s="82">
        <v>39.073089912032195</v>
      </c>
      <c r="P299" s="82">
        <v>36.072703682026983</v>
      </c>
      <c r="Q299" s="82">
        <v>41.357366639261507</v>
      </c>
      <c r="R299" s="82">
        <v>38.280455927919647</v>
      </c>
      <c r="S299" s="82">
        <v>38.786655497734131</v>
      </c>
      <c r="T299" s="82">
        <v>38.795103036826667</v>
      </c>
      <c r="U299" s="82">
        <v>37.972244085861867</v>
      </c>
      <c r="V299" s="82">
        <v>40.581497980248109</v>
      </c>
      <c r="W299" s="82">
        <v>36.104993047920829</v>
      </c>
      <c r="X299" s="82">
        <v>40.387487772425672</v>
      </c>
      <c r="Y299" s="82">
        <v>36.410269595485651</v>
      </c>
      <c r="Z299" s="82">
        <v>38.189538368732883</v>
      </c>
      <c r="AA299" s="82"/>
      <c r="AB299" s="82">
        <v>15.553432162509642</v>
      </c>
      <c r="AC299" s="82">
        <v>13.787769764539291</v>
      </c>
      <c r="AD299" s="82">
        <v>13.973979110094906</v>
      </c>
      <c r="AE299" s="82">
        <v>15.016158240775212</v>
      </c>
      <c r="AF299" s="82">
        <v>15.203946218259567</v>
      </c>
      <c r="AG299" s="82">
        <v>14.347723203784321</v>
      </c>
      <c r="AH299" s="82">
        <v>16.134922970934976</v>
      </c>
      <c r="AI299" s="82">
        <v>14.553760366994451</v>
      </c>
      <c r="AJ299" s="82">
        <v>15.977137246319428</v>
      </c>
      <c r="AK299" s="82">
        <v>14.34361754606504</v>
      </c>
      <c r="AL299" s="82">
        <v>14.983897607919035</v>
      </c>
      <c r="AM299" s="44">
        <v>15.557453497698656</v>
      </c>
      <c r="AN299" s="44"/>
      <c r="AO299" s="44"/>
      <c r="AP299" s="44"/>
      <c r="AQ299" s="44"/>
      <c r="AR299" s="44"/>
      <c r="AS299" s="44"/>
      <c r="AT299" s="44"/>
      <c r="AU299" s="44"/>
      <c r="AV299" s="44"/>
      <c r="AW299" s="44"/>
      <c r="AX299" s="44"/>
      <c r="AY299" s="44"/>
      <c r="AZ299" s="44"/>
      <c r="BA299" s="44"/>
      <c r="BB299" s="44"/>
      <c r="BC299" s="44"/>
      <c r="BD299" s="44"/>
      <c r="BE299" s="44"/>
      <c r="BF299" s="44"/>
      <c r="BG299" s="44"/>
      <c r="BH299" s="44"/>
      <c r="BI299" s="44"/>
      <c r="BJ299" s="44"/>
      <c r="BK299" s="44"/>
      <c r="BL299" s="44"/>
      <c r="BM299" s="44"/>
      <c r="BN299" s="44"/>
      <c r="BO299" s="44"/>
      <c r="BP299" s="44"/>
      <c r="BQ299" s="44"/>
      <c r="BR299" s="44"/>
      <c r="BS299" s="44"/>
      <c r="BT299" s="44"/>
      <c r="BU299" s="44"/>
      <c r="BV299" s="44"/>
      <c r="BW299" s="44"/>
      <c r="BX299" s="44"/>
      <c r="BY299" s="44"/>
      <c r="BZ299" s="44"/>
      <c r="CA299" s="44"/>
      <c r="CB299" s="44"/>
      <c r="CC299" s="44"/>
      <c r="CD299" s="44"/>
      <c r="CE299" s="44"/>
      <c r="CF299" s="44"/>
      <c r="CG299" s="44"/>
      <c r="CH299" s="44"/>
      <c r="CI299" s="44"/>
      <c r="CJ299" s="44"/>
      <c r="CK299" s="44"/>
      <c r="CL299" s="44"/>
      <c r="CM299" s="44"/>
      <c r="CN299" s="44"/>
      <c r="CO299" s="44"/>
      <c r="CP299" s="44"/>
      <c r="CQ299" s="44"/>
      <c r="CR299" s="44"/>
      <c r="CS299" s="44"/>
      <c r="CT299" s="44"/>
      <c r="CU299" s="44"/>
      <c r="CV299" s="44"/>
      <c r="CW299" s="44"/>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row>
    <row r="300" spans="1:131">
      <c r="A300" s="23" t="s">
        <v>809</v>
      </c>
      <c r="B300" s="23"/>
      <c r="C300" s="82">
        <v>609.63554976525836</v>
      </c>
      <c r="D300" s="82">
        <v>562.77379746838631</v>
      </c>
      <c r="E300" s="82">
        <v>112.55475949367727</v>
      </c>
      <c r="F300" s="82">
        <v>675.32855696206354</v>
      </c>
      <c r="G300" s="82">
        <v>860.67636406235454</v>
      </c>
      <c r="H300" s="82">
        <v>336.56584988720664</v>
      </c>
      <c r="I300" s="82">
        <v>9703.9586376903389</v>
      </c>
      <c r="J300" s="82">
        <v>49.395048943430304</v>
      </c>
      <c r="K300" s="82">
        <v>101.56667884867358</v>
      </c>
      <c r="L300" s="260">
        <v>0.42805357935759636</v>
      </c>
      <c r="M300" s="82">
        <v>4.8239186713522555</v>
      </c>
      <c r="N300" s="82">
        <v>9.7028806217935581E-2</v>
      </c>
      <c r="O300" s="82">
        <v>37.830395177007958</v>
      </c>
      <c r="P300" s="82">
        <v>35.019716800159671</v>
      </c>
      <c r="Q300" s="82">
        <v>40.363792015452027</v>
      </c>
      <c r="R300" s="82">
        <v>36.617782686875962</v>
      </c>
      <c r="S300" s="82">
        <v>37.488644465013493</v>
      </c>
      <c r="T300" s="82">
        <v>37.419689872478791</v>
      </c>
      <c r="U300" s="82">
        <v>36.290956709368523</v>
      </c>
      <c r="V300" s="82">
        <v>39.250171242675798</v>
      </c>
      <c r="W300" s="82">
        <v>34.781066910491589</v>
      </c>
      <c r="X300" s="82">
        <v>39.268901187121244</v>
      </c>
      <c r="Y300" s="82">
        <v>35.588867734657143</v>
      </c>
      <c r="Z300" s="82">
        <v>36.840799640753858</v>
      </c>
      <c r="AA300" s="82"/>
      <c r="AB300" s="82">
        <v>14.379616081127368</v>
      </c>
      <c r="AC300" s="82">
        <v>12.659737274507194</v>
      </c>
      <c r="AD300" s="82">
        <v>12.257777786937391</v>
      </c>
      <c r="AE300" s="82">
        <v>13.557531454285888</v>
      </c>
      <c r="AF300" s="82">
        <v>13.836364053795586</v>
      </c>
      <c r="AG300" s="82">
        <v>12.633011109103897</v>
      </c>
      <c r="AH300" s="82">
        <v>14.891057212066514</v>
      </c>
      <c r="AI300" s="82">
        <v>12.873945375792788</v>
      </c>
      <c r="AJ300" s="82">
        <v>14.768868284761449</v>
      </c>
      <c r="AK300" s="82">
        <v>12.744894299023613</v>
      </c>
      <c r="AL300" s="82">
        <v>13.995547054985042</v>
      </c>
      <c r="AM300" s="44">
        <v>14.276415336815473</v>
      </c>
      <c r="AN300" s="44"/>
      <c r="AO300" s="44"/>
      <c r="AP300" s="44"/>
      <c r="AQ300" s="44"/>
      <c r="AR300" s="44"/>
      <c r="AS300" s="44"/>
      <c r="AT300" s="44"/>
      <c r="AU300" s="44"/>
      <c r="AV300" s="44"/>
      <c r="AW300" s="44"/>
      <c r="AX300" s="44"/>
      <c r="AY300" s="44"/>
      <c r="AZ300" s="44"/>
      <c r="BA300" s="44"/>
      <c r="BB300" s="44"/>
      <c r="BC300" s="44"/>
      <c r="BD300" s="44"/>
      <c r="BE300" s="44"/>
      <c r="BF300" s="44"/>
      <c r="BG300" s="44"/>
      <c r="BH300" s="44"/>
      <c r="BI300" s="44"/>
      <c r="BJ300" s="44"/>
      <c r="BK300" s="44"/>
      <c r="BL300" s="44"/>
      <c r="BM300" s="44"/>
      <c r="BN300" s="44"/>
      <c r="BO300" s="44"/>
      <c r="BP300" s="44"/>
      <c r="BQ300" s="44"/>
      <c r="BR300" s="44"/>
      <c r="BS300" s="44"/>
      <c r="BT300" s="44"/>
      <c r="BU300" s="44"/>
      <c r="BV300" s="44"/>
      <c r="BW300" s="44"/>
      <c r="BX300" s="44"/>
      <c r="BY300" s="44"/>
      <c r="BZ300" s="44"/>
      <c r="CA300" s="44"/>
      <c r="CB300" s="44"/>
      <c r="CC300" s="44"/>
      <c r="CD300" s="44"/>
      <c r="CE300" s="44"/>
      <c r="CF300" s="44"/>
      <c r="CG300" s="44"/>
      <c r="CH300" s="44"/>
      <c r="CI300" s="44"/>
      <c r="CJ300" s="44"/>
      <c r="CK300" s="44"/>
      <c r="CL300" s="44"/>
      <c r="CM300" s="44"/>
      <c r="CN300" s="44"/>
      <c r="CO300" s="44"/>
      <c r="CP300" s="44"/>
      <c r="CQ300" s="44"/>
      <c r="CR300" s="44"/>
      <c r="CS300" s="44"/>
      <c r="CT300" s="44"/>
      <c r="CU300" s="44"/>
      <c r="CV300" s="44"/>
      <c r="CW300" s="44"/>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row>
    <row r="301" spans="1:131">
      <c r="A301" s="23" t="s">
        <v>812</v>
      </c>
      <c r="B301" s="23"/>
      <c r="C301" s="82">
        <v>601.42388592626207</v>
      </c>
      <c r="D301" s="82">
        <v>562.77379746838631</v>
      </c>
      <c r="E301" s="82">
        <v>112.55475949367727</v>
      </c>
      <c r="F301" s="82">
        <v>675.32855696206354</v>
      </c>
      <c r="G301" s="82">
        <v>860.67636406235454</v>
      </c>
      <c r="H301" s="82">
        <v>331.2822911859397</v>
      </c>
      <c r="I301" s="82">
        <v>9836.4536185265461</v>
      </c>
      <c r="J301" s="82">
        <v>50.192855148329976</v>
      </c>
      <c r="K301" s="82">
        <v>103.07682105608265</v>
      </c>
      <c r="L301" s="260">
        <v>0.42228778682775253</v>
      </c>
      <c r="M301" s="82">
        <v>4.7459071718611456</v>
      </c>
      <c r="N301" s="82">
        <v>9.5721848413936786E-2</v>
      </c>
      <c r="O301" s="82">
        <v>37.320827635860482</v>
      </c>
      <c r="P301" s="82">
        <v>34.548008511149149</v>
      </c>
      <c r="Q301" s="82">
        <v>39.820100146718843</v>
      </c>
      <c r="R301" s="82">
        <v>36.124548783325181</v>
      </c>
      <c r="S301" s="82">
        <v>36.9836802347535</v>
      </c>
      <c r="T301" s="82">
        <v>36.915654446213694</v>
      </c>
      <c r="U301" s="82">
        <v>35.802125083641229</v>
      </c>
      <c r="V301" s="82">
        <v>38.721479613731262</v>
      </c>
      <c r="W301" s="82">
        <v>34.312573185772663</v>
      </c>
      <c r="X301" s="82">
        <v>38.73995726972737</v>
      </c>
      <c r="Y301" s="82">
        <v>35.109493101140394</v>
      </c>
      <c r="Z301" s="82">
        <v>36.34456174529948</v>
      </c>
      <c r="AA301" s="82"/>
      <c r="AB301" s="82">
        <v>14.185925648478698</v>
      </c>
      <c r="AC301" s="82">
        <v>12.489213251050403</v>
      </c>
      <c r="AD301" s="82">
        <v>12.092668074030714</v>
      </c>
      <c r="AE301" s="82">
        <v>13.374914330281092</v>
      </c>
      <c r="AF301" s="82">
        <v>13.649991112769607</v>
      </c>
      <c r="AG301" s="82">
        <v>12.462847081526746</v>
      </c>
      <c r="AH301" s="82">
        <v>14.690477773941826</v>
      </c>
      <c r="AI301" s="82">
        <v>12.700536013841509</v>
      </c>
      <c r="AJ301" s="82">
        <v>14.569934706029743</v>
      </c>
      <c r="AK301" s="82">
        <v>12.573223228188882</v>
      </c>
      <c r="AL301" s="82">
        <v>13.8070299520985</v>
      </c>
      <c r="AM301" s="44">
        <v>14.084114996691017</v>
      </c>
      <c r="AN301" s="44"/>
      <c r="AO301" s="44"/>
      <c r="AP301" s="44"/>
      <c r="AQ301" s="44"/>
      <c r="AR301" s="44"/>
      <c r="AS301" s="44"/>
      <c r="AT301" s="44"/>
      <c r="AU301" s="44"/>
      <c r="AV301" s="44"/>
      <c r="AW301" s="44"/>
      <c r="AX301" s="44"/>
      <c r="AY301" s="44"/>
      <c r="AZ301" s="44"/>
      <c r="BA301" s="44"/>
      <c r="BB301" s="44"/>
      <c r="BC301" s="44"/>
      <c r="BD301" s="44"/>
      <c r="BE301" s="44"/>
      <c r="BF301" s="44"/>
      <c r="BG301" s="44"/>
      <c r="BH301" s="44"/>
      <c r="BI301" s="44"/>
      <c r="BJ301" s="44"/>
      <c r="BK301" s="44"/>
      <c r="BL301" s="44"/>
      <c r="BM301" s="44"/>
      <c r="BN301" s="44"/>
      <c r="BO301" s="44"/>
      <c r="BP301" s="44"/>
      <c r="BQ301" s="44"/>
      <c r="BR301" s="44"/>
      <c r="BS301" s="44"/>
      <c r="BT301" s="44"/>
      <c r="BU301" s="44"/>
      <c r="BV301" s="44"/>
      <c r="BW301" s="44"/>
      <c r="BX301" s="44"/>
      <c r="BY301" s="44"/>
      <c r="BZ301" s="44"/>
      <c r="CA301" s="44"/>
      <c r="CB301" s="44"/>
      <c r="CC301" s="44"/>
      <c r="CD301" s="44"/>
      <c r="CE301" s="44"/>
      <c r="CF301" s="44"/>
      <c r="CG301" s="44"/>
      <c r="CH301" s="44"/>
      <c r="CI301" s="44"/>
      <c r="CJ301" s="44"/>
      <c r="CK301" s="44"/>
      <c r="CL301" s="44"/>
      <c r="CM301" s="44"/>
      <c r="CN301" s="44"/>
      <c r="CO301" s="44"/>
      <c r="CP301" s="44"/>
      <c r="CQ301" s="44"/>
      <c r="CR301" s="44"/>
      <c r="CS301" s="44"/>
      <c r="CT301" s="44"/>
      <c r="CU301" s="44"/>
      <c r="CV301" s="44"/>
      <c r="CW301" s="44"/>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row>
    <row r="302" spans="1:131">
      <c r="A302" s="23" t="s">
        <v>813</v>
      </c>
      <c r="B302" s="23"/>
      <c r="C302" s="82">
        <v>568.92789323395243</v>
      </c>
      <c r="D302" s="82">
        <v>562.77379746838631</v>
      </c>
      <c r="E302" s="82">
        <v>112.55475949367727</v>
      </c>
      <c r="F302" s="82">
        <v>675.32855696206354</v>
      </c>
      <c r="G302" s="82">
        <v>860.67636406235454</v>
      </c>
      <c r="H302" s="82">
        <v>315.79164196832346</v>
      </c>
      <c r="I302" s="82">
        <v>10398.291645291105</v>
      </c>
      <c r="J302" s="82">
        <v>53.016785567878898</v>
      </c>
      <c r="K302" s="82">
        <v>108.66833948398174</v>
      </c>
      <c r="L302" s="260">
        <v>0.40411106386099033</v>
      </c>
      <c r="M302" s="82">
        <v>4.4371831141079197</v>
      </c>
      <c r="N302" s="82">
        <v>9.6152554339938065E-2</v>
      </c>
      <c r="O302" s="82">
        <v>34.655759533486382</v>
      </c>
      <c r="P302" s="82">
        <v>31.994575994412742</v>
      </c>
      <c r="Q302" s="82">
        <v>36.681791903719294</v>
      </c>
      <c r="R302" s="82">
        <v>33.95273520617269</v>
      </c>
      <c r="S302" s="82">
        <v>34.401707391555014</v>
      </c>
      <c r="T302" s="82">
        <v>34.409199910935989</v>
      </c>
      <c r="U302" s="82">
        <v>33.679367640214252</v>
      </c>
      <c r="V302" s="82">
        <v>35.993637531058411</v>
      </c>
      <c r="W302" s="82">
        <v>32.023214950339316</v>
      </c>
      <c r="X302" s="82">
        <v>35.821560760972567</v>
      </c>
      <c r="Y302" s="82">
        <v>32.293979065679004</v>
      </c>
      <c r="Z302" s="82">
        <v>33.872096150606787</v>
      </c>
      <c r="AA302" s="82"/>
      <c r="AB302" s="82">
        <v>13.795069859021879</v>
      </c>
      <c r="AC302" s="82">
        <v>12.22902090770676</v>
      </c>
      <c r="AD302" s="82">
        <v>12.394178726476449</v>
      </c>
      <c r="AE302" s="82">
        <v>13.318536370701372</v>
      </c>
      <c r="AF302" s="82">
        <v>13.485094352310435</v>
      </c>
      <c r="AG302" s="82">
        <v>12.725669925844654</v>
      </c>
      <c r="AH302" s="82">
        <v>14.310821381952126</v>
      </c>
      <c r="AI302" s="82">
        <v>12.908413967824634</v>
      </c>
      <c r="AJ302" s="82">
        <v>14.170873808253596</v>
      </c>
      <c r="AK302" s="82">
        <v>12.722028425083732</v>
      </c>
      <c r="AL302" s="82">
        <v>13.289922899456101</v>
      </c>
      <c r="AM302" s="44">
        <v>13.798636570168291</v>
      </c>
      <c r="AN302" s="44"/>
      <c r="AO302" s="44"/>
      <c r="AP302" s="44"/>
      <c r="AQ302" s="44"/>
      <c r="AR302" s="44"/>
      <c r="AS302" s="44"/>
      <c r="AT302" s="44"/>
      <c r="AU302" s="44"/>
      <c r="AV302" s="44"/>
      <c r="AW302" s="44"/>
      <c r="AX302" s="44"/>
      <c r="AY302" s="44"/>
      <c r="AZ302" s="44"/>
      <c r="BA302" s="44"/>
      <c r="BB302" s="44"/>
      <c r="BC302" s="44"/>
      <c r="BD302" s="44"/>
      <c r="BE302" s="44"/>
      <c r="BF302" s="44"/>
      <c r="BG302" s="44"/>
      <c r="BH302" s="44"/>
      <c r="BI302" s="44"/>
      <c r="BJ302" s="44"/>
      <c r="BK302" s="44"/>
      <c r="BL302" s="44"/>
      <c r="BM302" s="44"/>
      <c r="BN302" s="44"/>
      <c r="BO302" s="44"/>
      <c r="BP302" s="44"/>
      <c r="BQ302" s="44"/>
      <c r="BR302" s="44"/>
      <c r="BS302" s="44"/>
      <c r="BT302" s="44"/>
      <c r="BU302" s="44"/>
      <c r="BV302" s="44"/>
      <c r="BW302" s="44"/>
      <c r="BX302" s="44"/>
      <c r="BY302" s="44"/>
      <c r="BZ302" s="44"/>
      <c r="CA302" s="44"/>
      <c r="CB302" s="44"/>
      <c r="CC302" s="44"/>
      <c r="CD302" s="44"/>
      <c r="CE302" s="44"/>
      <c r="CF302" s="44"/>
      <c r="CG302" s="44"/>
      <c r="CH302" s="44"/>
      <c r="CI302" s="44"/>
      <c r="CJ302" s="44"/>
      <c r="CK302" s="44"/>
      <c r="CL302" s="44"/>
      <c r="CM302" s="44"/>
      <c r="CN302" s="44"/>
      <c r="CO302" s="44"/>
      <c r="CP302" s="44"/>
      <c r="CQ302" s="44"/>
      <c r="CR302" s="44"/>
      <c r="CS302" s="44"/>
      <c r="CT302" s="44"/>
      <c r="CU302" s="44"/>
      <c r="CV302" s="44"/>
      <c r="CW302" s="44"/>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row>
    <row r="303" spans="1:131">
      <c r="A303" s="23" t="s">
        <v>810</v>
      </c>
      <c r="B303" s="23"/>
      <c r="C303" s="82">
        <v>396.69886797323051</v>
      </c>
      <c r="D303" s="82">
        <v>341.07502876871905</v>
      </c>
      <c r="E303" s="82">
        <v>68.21500575374381</v>
      </c>
      <c r="F303" s="82">
        <v>409.29003452246286</v>
      </c>
      <c r="G303" s="82">
        <v>521.62203882566951</v>
      </c>
      <c r="H303" s="82">
        <v>120.7722140138039</v>
      </c>
      <c r="I303" s="82">
        <v>9038.0411739887259</v>
      </c>
      <c r="J303" s="82">
        <v>43.816777480804781</v>
      </c>
      <c r="K303" s="82">
        <v>113.46068896053225</v>
      </c>
      <c r="L303" s="260">
        <v>0.40070680588477126</v>
      </c>
      <c r="M303" s="82">
        <v>1.2419631941724618</v>
      </c>
      <c r="N303" s="82">
        <v>7.4097355714045021E-2</v>
      </c>
      <c r="O303" s="82">
        <v>28.000490026055655</v>
      </c>
      <c r="P303" s="82">
        <v>26.087845664916056</v>
      </c>
      <c r="Q303" s="82">
        <v>29.66172728984542</v>
      </c>
      <c r="R303" s="82">
        <v>27.727106648970977</v>
      </c>
      <c r="S303" s="82">
        <v>27.633156617674189</v>
      </c>
      <c r="T303" s="82">
        <v>27.910227706837986</v>
      </c>
      <c r="U303" s="82">
        <v>27.354769416431722</v>
      </c>
      <c r="V303" s="82">
        <v>29.201662116468832</v>
      </c>
      <c r="W303" s="82">
        <v>26.18872797974721</v>
      </c>
      <c r="X303" s="82">
        <v>28.769309826106436</v>
      </c>
      <c r="Y303" s="82">
        <v>25.744758014429721</v>
      </c>
      <c r="Z303" s="82">
        <v>27.100381741944194</v>
      </c>
      <c r="AA303" s="82"/>
      <c r="AB303" s="82">
        <v>5.6210652272263628</v>
      </c>
      <c r="AC303" s="82">
        <v>5.0049829142599238</v>
      </c>
      <c r="AD303" s="82">
        <v>5.0381131609889156</v>
      </c>
      <c r="AE303" s="82">
        <v>5.5102494278398186</v>
      </c>
      <c r="AF303" s="82">
        <v>5.4812203427867221</v>
      </c>
      <c r="AG303" s="82">
        <v>5.2584110361046834</v>
      </c>
      <c r="AH303" s="82">
        <v>5.9472501791397931</v>
      </c>
      <c r="AI303" s="82">
        <v>5.2773574098628711</v>
      </c>
      <c r="AJ303" s="82">
        <v>6.0109502575755966</v>
      </c>
      <c r="AK303" s="82">
        <v>5.120946174093759</v>
      </c>
      <c r="AL303" s="82">
        <v>5.3925417233958415</v>
      </c>
      <c r="AM303" s="44">
        <v>5.6556170705277875</v>
      </c>
      <c r="AN303" s="44"/>
      <c r="AO303" s="44"/>
      <c r="AP303" s="44"/>
      <c r="AQ303" s="44"/>
      <c r="AR303" s="44"/>
      <c r="AS303" s="44"/>
      <c r="AT303" s="44"/>
      <c r="AU303" s="44"/>
      <c r="AV303" s="44"/>
      <c r="AW303" s="44"/>
      <c r="AX303" s="44"/>
      <c r="AY303" s="44"/>
      <c r="AZ303" s="44"/>
      <c r="BA303" s="44"/>
      <c r="BB303" s="44"/>
      <c r="BC303" s="44"/>
      <c r="BD303" s="44"/>
      <c r="BE303" s="44"/>
      <c r="BF303" s="44"/>
      <c r="BG303" s="44"/>
      <c r="BH303" s="44"/>
      <c r="BI303" s="44"/>
      <c r="BJ303" s="44"/>
      <c r="BK303" s="44"/>
      <c r="BL303" s="44"/>
      <c r="BM303" s="44"/>
      <c r="BN303" s="44"/>
      <c r="BO303" s="44"/>
      <c r="BP303" s="44"/>
      <c r="BQ303" s="44"/>
      <c r="BR303" s="44"/>
      <c r="BS303" s="44"/>
      <c r="BT303" s="44"/>
      <c r="BU303" s="44"/>
      <c r="BV303" s="44"/>
      <c r="BW303" s="44"/>
      <c r="BX303" s="44"/>
      <c r="BY303" s="44"/>
      <c r="BZ303" s="44"/>
      <c r="CA303" s="44"/>
      <c r="CB303" s="44"/>
      <c r="CC303" s="44"/>
      <c r="CD303" s="44"/>
      <c r="CE303" s="44"/>
      <c r="CF303" s="44"/>
      <c r="CG303" s="44"/>
      <c r="CH303" s="44"/>
      <c r="CI303" s="44"/>
      <c r="CJ303" s="44"/>
      <c r="CK303" s="44"/>
      <c r="CL303" s="44"/>
      <c r="CM303" s="44"/>
      <c r="CN303" s="44"/>
      <c r="CO303" s="44"/>
      <c r="CP303" s="44"/>
      <c r="CQ303" s="44"/>
      <c r="CR303" s="44"/>
      <c r="CS303" s="44"/>
      <c r="CT303" s="44"/>
      <c r="CU303" s="44"/>
      <c r="CV303" s="44"/>
      <c r="CW303" s="44"/>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row>
    <row r="304" spans="1:131">
      <c r="A304" s="23" t="s">
        <v>811</v>
      </c>
      <c r="B304" s="23"/>
      <c r="C304" s="82">
        <v>396.69886797323051</v>
      </c>
      <c r="D304" s="82">
        <v>341.07502876871905</v>
      </c>
      <c r="E304" s="82">
        <v>68.21500575374381</v>
      </c>
      <c r="F304" s="82">
        <v>409.29003452246286</v>
      </c>
      <c r="G304" s="82">
        <v>521.62203882566951</v>
      </c>
      <c r="H304" s="82">
        <v>120.7722140138039</v>
      </c>
      <c r="I304" s="82">
        <v>9038.0411739887259</v>
      </c>
      <c r="J304" s="82">
        <v>43.816777480804781</v>
      </c>
      <c r="K304" s="82">
        <v>113.46068896053225</v>
      </c>
      <c r="L304" s="260">
        <v>0.40070680588477126</v>
      </c>
      <c r="M304" s="82">
        <v>1.2419631941724618</v>
      </c>
      <c r="N304" s="82">
        <v>7.4097355714045021E-2</v>
      </c>
      <c r="O304" s="82">
        <v>28.000490026055655</v>
      </c>
      <c r="P304" s="82">
        <v>26.087845664916056</v>
      </c>
      <c r="Q304" s="82">
        <v>29.66172728984542</v>
      </c>
      <c r="R304" s="82">
        <v>27.727106648970977</v>
      </c>
      <c r="S304" s="82">
        <v>27.633156617674189</v>
      </c>
      <c r="T304" s="82">
        <v>27.910227706837986</v>
      </c>
      <c r="U304" s="82">
        <v>27.354769416431722</v>
      </c>
      <c r="V304" s="82">
        <v>29.201662116468832</v>
      </c>
      <c r="W304" s="82">
        <v>26.18872797974721</v>
      </c>
      <c r="X304" s="82">
        <v>28.769309826106436</v>
      </c>
      <c r="Y304" s="82">
        <v>25.744758014429721</v>
      </c>
      <c r="Z304" s="82">
        <v>27.100381741944194</v>
      </c>
      <c r="AA304" s="82"/>
      <c r="AB304" s="82">
        <v>5.6210652272263628</v>
      </c>
      <c r="AC304" s="82">
        <v>5.0049829142599238</v>
      </c>
      <c r="AD304" s="82">
        <v>5.0381131609889156</v>
      </c>
      <c r="AE304" s="82">
        <v>5.5102494278398186</v>
      </c>
      <c r="AF304" s="82">
        <v>5.4812203427867221</v>
      </c>
      <c r="AG304" s="82">
        <v>5.2584110361046834</v>
      </c>
      <c r="AH304" s="82">
        <v>5.9472501791397931</v>
      </c>
      <c r="AI304" s="82">
        <v>5.2773574098628711</v>
      </c>
      <c r="AJ304" s="82">
        <v>6.0109502575755966</v>
      </c>
      <c r="AK304" s="82">
        <v>5.120946174093759</v>
      </c>
      <c r="AL304" s="82">
        <v>5.3925417233958415</v>
      </c>
      <c r="AM304" s="44">
        <v>5.6556170705277875</v>
      </c>
      <c r="AN304" s="44"/>
      <c r="AO304" s="44"/>
      <c r="AP304" s="44"/>
      <c r="AQ304" s="44"/>
      <c r="AR304" s="44"/>
      <c r="AS304" s="44"/>
      <c r="AT304" s="44"/>
      <c r="AU304" s="44"/>
      <c r="AV304" s="44"/>
      <c r="AW304" s="44"/>
      <c r="AX304" s="44"/>
      <c r="AY304" s="44"/>
      <c r="AZ304" s="44"/>
      <c r="BA304" s="44"/>
      <c r="BB304" s="44"/>
      <c r="BC304" s="44"/>
      <c r="BD304" s="44"/>
      <c r="BE304" s="44"/>
      <c r="BF304" s="44"/>
      <c r="BG304" s="44"/>
      <c r="BH304" s="44"/>
      <c r="BI304" s="44"/>
      <c r="BJ304" s="44"/>
      <c r="BK304" s="44"/>
      <c r="BL304" s="44"/>
      <c r="BM304" s="44"/>
      <c r="BN304" s="44"/>
      <c r="BO304" s="44"/>
      <c r="BP304" s="44"/>
      <c r="BQ304" s="44"/>
      <c r="BR304" s="44"/>
      <c r="BS304" s="44"/>
      <c r="BT304" s="44"/>
      <c r="BU304" s="44"/>
      <c r="BV304" s="44"/>
      <c r="BW304" s="44"/>
      <c r="BX304" s="44"/>
      <c r="BY304" s="44"/>
      <c r="BZ304" s="44"/>
      <c r="CA304" s="44"/>
      <c r="CB304" s="44"/>
      <c r="CC304" s="44"/>
      <c r="CD304" s="44"/>
      <c r="CE304" s="44"/>
      <c r="CF304" s="44"/>
      <c r="CG304" s="44"/>
      <c r="CH304" s="44"/>
      <c r="CI304" s="44"/>
      <c r="CJ304" s="44"/>
      <c r="CK304" s="44"/>
      <c r="CL304" s="44"/>
      <c r="CM304" s="44"/>
      <c r="CN304" s="44"/>
      <c r="CO304" s="44"/>
      <c r="CP304" s="44"/>
      <c r="CQ304" s="44"/>
      <c r="CR304" s="44"/>
      <c r="CS304" s="44"/>
      <c r="CT304" s="44"/>
      <c r="CU304" s="44"/>
      <c r="CV304" s="44"/>
      <c r="CW304" s="44"/>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row>
    <row r="305" spans="1:131">
      <c r="A305" s="23" t="s">
        <v>817</v>
      </c>
      <c r="B305" s="23"/>
      <c r="C305" s="82">
        <v>555.37841516252274</v>
      </c>
      <c r="D305" s="82">
        <v>562.77379746838631</v>
      </c>
      <c r="E305" s="82">
        <v>112.55475949367727</v>
      </c>
      <c r="F305" s="82">
        <v>675.32855696206354</v>
      </c>
      <c r="G305" s="82">
        <v>860.67636406235454</v>
      </c>
      <c r="H305" s="82">
        <v>227.98067525920138</v>
      </c>
      <c r="I305" s="82">
        <v>10651.97709791528</v>
      </c>
      <c r="J305" s="82">
        <v>53.534942548588397</v>
      </c>
      <c r="K305" s="82">
        <v>122.93446691778311</v>
      </c>
      <c r="L305" s="260">
        <v>0.37227918892573514</v>
      </c>
      <c r="M305" s="82">
        <v>2.7494265642667899</v>
      </c>
      <c r="N305" s="82">
        <v>0.10373629799966304</v>
      </c>
      <c r="O305" s="82">
        <v>39.200686036477919</v>
      </c>
      <c r="P305" s="82">
        <v>36.522983930882482</v>
      </c>
      <c r="Q305" s="82">
        <v>41.526418205783585</v>
      </c>
      <c r="R305" s="82">
        <v>38.817949308559371</v>
      </c>
      <c r="S305" s="82">
        <v>38.686419264743861</v>
      </c>
      <c r="T305" s="82">
        <v>39.074318789573184</v>
      </c>
      <c r="U305" s="82">
        <v>38.296677183004412</v>
      </c>
      <c r="V305" s="82">
        <v>40.882326963056364</v>
      </c>
      <c r="W305" s="82">
        <v>36.664219171646096</v>
      </c>
      <c r="X305" s="82">
        <v>40.277033756549017</v>
      </c>
      <c r="Y305" s="82">
        <v>36.042661220201609</v>
      </c>
      <c r="Z305" s="82">
        <v>37.940534438721876</v>
      </c>
      <c r="AA305" s="82"/>
      <c r="AB305" s="82">
        <v>7.8694913181169079</v>
      </c>
      <c r="AC305" s="82">
        <v>7.0069760799638932</v>
      </c>
      <c r="AD305" s="82">
        <v>7.0533584253844825</v>
      </c>
      <c r="AE305" s="82">
        <v>7.7143491989757456</v>
      </c>
      <c r="AF305" s="82">
        <v>7.6737084799014115</v>
      </c>
      <c r="AG305" s="82">
        <v>7.3617754505465571</v>
      </c>
      <c r="AH305" s="82">
        <v>8.3261502507957115</v>
      </c>
      <c r="AI305" s="82">
        <v>7.3883003738080202</v>
      </c>
      <c r="AJ305" s="82">
        <v>8.4153303606058358</v>
      </c>
      <c r="AK305" s="82">
        <v>7.1693246437312625</v>
      </c>
      <c r="AL305" s="82">
        <v>7.5495584127541777</v>
      </c>
      <c r="AM305" s="44">
        <v>7.9178638987389025</v>
      </c>
      <c r="AN305" s="44"/>
      <c r="AO305" s="44"/>
      <c r="AP305" s="44"/>
      <c r="AQ305" s="44"/>
      <c r="AR305" s="44"/>
      <c r="AS305" s="44"/>
      <c r="AT305" s="44"/>
      <c r="AU305" s="44"/>
      <c r="AV305" s="44"/>
      <c r="AW305" s="44"/>
      <c r="AX305" s="44"/>
      <c r="AY305" s="44"/>
      <c r="AZ305" s="44"/>
      <c r="BA305" s="44"/>
      <c r="BB305" s="44"/>
      <c r="BC305" s="44"/>
      <c r="BD305" s="44"/>
      <c r="BE305" s="44"/>
      <c r="BF305" s="44"/>
      <c r="BG305" s="44"/>
      <c r="BH305" s="44"/>
      <c r="BI305" s="44"/>
      <c r="BJ305" s="44"/>
      <c r="BK305" s="44"/>
      <c r="BL305" s="44"/>
      <c r="BM305" s="44"/>
      <c r="BN305" s="44"/>
      <c r="BO305" s="44"/>
      <c r="BP305" s="44"/>
      <c r="BQ305" s="44"/>
      <c r="BR305" s="44"/>
      <c r="BS305" s="44"/>
      <c r="BT305" s="44"/>
      <c r="BU305" s="44"/>
      <c r="BV305" s="44"/>
      <c r="BW305" s="44"/>
      <c r="BX305" s="44"/>
      <c r="BY305" s="44"/>
      <c r="BZ305" s="44"/>
      <c r="CA305" s="44"/>
      <c r="CB305" s="44"/>
      <c r="CC305" s="44"/>
      <c r="CD305" s="44"/>
      <c r="CE305" s="44"/>
      <c r="CF305" s="44"/>
      <c r="CG305" s="44"/>
      <c r="CH305" s="44"/>
      <c r="CI305" s="44"/>
      <c r="CJ305" s="44"/>
      <c r="CK305" s="44"/>
      <c r="CL305" s="44"/>
      <c r="CM305" s="44"/>
      <c r="CN305" s="44"/>
      <c r="CO305" s="44"/>
      <c r="CP305" s="44"/>
      <c r="CQ305" s="44"/>
      <c r="CR305" s="44"/>
      <c r="CS305" s="44"/>
      <c r="CT305" s="44"/>
      <c r="CU305" s="44"/>
      <c r="CV305" s="44"/>
      <c r="CW305" s="44"/>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row>
    <row r="306" spans="1:131">
      <c r="A306" s="23" t="s">
        <v>819</v>
      </c>
      <c r="B306" s="23"/>
      <c r="C306" s="82">
        <v>515.20767908928383</v>
      </c>
      <c r="D306" s="82">
        <v>562.77379746838631</v>
      </c>
      <c r="E306" s="82">
        <v>112.55475949367727</v>
      </c>
      <c r="F306" s="82">
        <v>675.32855696206354</v>
      </c>
      <c r="G306" s="82">
        <v>860.67636406235454</v>
      </c>
      <c r="H306" s="82">
        <v>244.70155790149573</v>
      </c>
      <c r="I306" s="82">
        <v>11482.511614432817</v>
      </c>
      <c r="J306" s="82">
        <v>58.535928899008439</v>
      </c>
      <c r="K306" s="82">
        <v>127.08226803249262</v>
      </c>
      <c r="L306" s="260">
        <v>0.36106434929389308</v>
      </c>
      <c r="M306" s="82">
        <v>3.1204352514259499</v>
      </c>
      <c r="N306" s="82">
        <v>9.6233011349713057E-2</v>
      </c>
      <c r="O306" s="82">
        <v>36.365285218460095</v>
      </c>
      <c r="P306" s="82">
        <v>33.881262344231892</v>
      </c>
      <c r="Q306" s="82">
        <v>38.522796278339179</v>
      </c>
      <c r="R306" s="82">
        <v>36.010231986448126</v>
      </c>
      <c r="S306" s="82">
        <v>35.888215561692277</v>
      </c>
      <c r="T306" s="82">
        <v>36.248058163512994</v>
      </c>
      <c r="U306" s="82">
        <v>35.526663675817041</v>
      </c>
      <c r="V306" s="82">
        <v>37.925292404894414</v>
      </c>
      <c r="W306" s="82">
        <v>34.012281985278157</v>
      </c>
      <c r="X306" s="82">
        <v>37.363780290668821</v>
      </c>
      <c r="Y306" s="82">
        <v>33.435681561422129</v>
      </c>
      <c r="Z306" s="82">
        <v>35.196280874294949</v>
      </c>
      <c r="AA306" s="82"/>
      <c r="AB306" s="82">
        <v>7.3002879602978767</v>
      </c>
      <c r="AC306" s="82">
        <v>6.5001587836932799</v>
      </c>
      <c r="AD306" s="82">
        <v>6.5431862760884716</v>
      </c>
      <c r="AE306" s="82">
        <v>7.1563673307784157</v>
      </c>
      <c r="AF306" s="82">
        <v>7.1186661706699876</v>
      </c>
      <c r="AG306" s="82">
        <v>6.8292953782559991</v>
      </c>
      <c r="AH306" s="82">
        <v>7.723916575342245</v>
      </c>
      <c r="AI306" s="82">
        <v>6.8539017435349967</v>
      </c>
      <c r="AJ306" s="82">
        <v>7.8066462532371927</v>
      </c>
      <c r="AK306" s="82">
        <v>6.6507646129054008</v>
      </c>
      <c r="AL306" s="82">
        <v>7.0034959260089895</v>
      </c>
      <c r="AM306" s="44">
        <v>7.3451617334107988</v>
      </c>
      <c r="AN306" s="44"/>
      <c r="AO306" s="44"/>
      <c r="AP306" s="44"/>
      <c r="AQ306" s="44"/>
      <c r="AR306" s="44"/>
      <c r="AS306" s="44"/>
      <c r="AT306" s="44"/>
      <c r="AU306" s="44"/>
      <c r="AV306" s="44"/>
      <c r="AW306" s="44"/>
      <c r="AX306" s="44"/>
      <c r="AY306" s="44"/>
      <c r="AZ306" s="44"/>
      <c r="BA306" s="44"/>
      <c r="BB306" s="44"/>
      <c r="BC306" s="44"/>
      <c r="BD306" s="44"/>
      <c r="BE306" s="44"/>
      <c r="BF306" s="44"/>
      <c r="BG306" s="44"/>
      <c r="BH306" s="44"/>
      <c r="BI306" s="44"/>
      <c r="BJ306" s="44"/>
      <c r="BK306" s="44"/>
      <c r="BL306" s="44"/>
      <c r="BM306" s="44"/>
      <c r="BN306" s="44"/>
      <c r="BO306" s="44"/>
      <c r="BP306" s="44"/>
      <c r="BQ306" s="44"/>
      <c r="BR306" s="44"/>
      <c r="BS306" s="44"/>
      <c r="BT306" s="44"/>
      <c r="BU306" s="44"/>
      <c r="BV306" s="44"/>
      <c r="BW306" s="44"/>
      <c r="BX306" s="44"/>
      <c r="BY306" s="44"/>
      <c r="BZ306" s="44"/>
      <c r="CA306" s="44"/>
      <c r="CB306" s="44"/>
      <c r="CC306" s="44"/>
      <c r="CD306" s="44"/>
      <c r="CE306" s="44"/>
      <c r="CF306" s="44"/>
      <c r="CG306" s="44"/>
      <c r="CH306" s="44"/>
      <c r="CI306" s="44"/>
      <c r="CJ306" s="44"/>
      <c r="CK306" s="44"/>
      <c r="CL306" s="44"/>
      <c r="CM306" s="44"/>
      <c r="CN306" s="44"/>
      <c r="CO306" s="44"/>
      <c r="CP306" s="44"/>
      <c r="CQ306" s="44"/>
      <c r="CR306" s="44"/>
      <c r="CS306" s="44"/>
      <c r="CT306" s="44"/>
      <c r="CU306" s="44"/>
      <c r="CV306" s="44"/>
      <c r="CW306" s="44"/>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row>
    <row r="307" spans="1:131">
      <c r="A307" s="23" t="s">
        <v>818</v>
      </c>
      <c r="B307" s="23"/>
      <c r="C307" s="82">
        <v>554.88242185915249</v>
      </c>
      <c r="D307" s="82">
        <v>562.77379746838631</v>
      </c>
      <c r="E307" s="82">
        <v>112.55475949367727</v>
      </c>
      <c r="F307" s="82">
        <v>675.32855696206354</v>
      </c>
      <c r="G307" s="82">
        <v>860.67636406235454</v>
      </c>
      <c r="H307" s="82">
        <v>220.10379708895954</v>
      </c>
      <c r="I307" s="82">
        <v>10661.498591298541</v>
      </c>
      <c r="J307" s="82">
        <v>54.60166171467435</v>
      </c>
      <c r="K307" s="82">
        <v>123.1411239052492</v>
      </c>
      <c r="L307" s="260">
        <v>0.36004930101937954</v>
      </c>
      <c r="M307" s="82">
        <v>2.744725482709836</v>
      </c>
      <c r="N307" s="82">
        <v>9.3778777336460839E-2</v>
      </c>
      <c r="O307" s="82">
        <v>33.800191570852888</v>
      </c>
      <c r="P307" s="82">
        <v>31.204706299812276</v>
      </c>
      <c r="Q307" s="82">
        <v>35.776206038994964</v>
      </c>
      <c r="R307" s="82">
        <v>33.114523235717655</v>
      </c>
      <c r="S307" s="82">
        <v>33.552411369759092</v>
      </c>
      <c r="T307" s="82">
        <v>33.559718916724854</v>
      </c>
      <c r="U307" s="82">
        <v>32.847904462300647</v>
      </c>
      <c r="V307" s="82">
        <v>35.105040554834012</v>
      </c>
      <c r="W307" s="82">
        <v>31.23263822829222</v>
      </c>
      <c r="X307" s="82">
        <v>34.937211949370173</v>
      </c>
      <c r="Y307" s="82">
        <v>31.496717824070544</v>
      </c>
      <c r="Z307" s="82">
        <v>33.03587496590881</v>
      </c>
      <c r="AA307" s="82"/>
      <c r="AB307" s="82">
        <v>13.454502519781613</v>
      </c>
      <c r="AC307" s="82">
        <v>11.927115578149655</v>
      </c>
      <c r="AD307" s="82">
        <v>12.088196044686415</v>
      </c>
      <c r="AE307" s="82">
        <v>12.989733505569227</v>
      </c>
      <c r="AF307" s="82">
        <v>13.152179568267728</v>
      </c>
      <c r="AG307" s="82">
        <v>12.411503517773843</v>
      </c>
      <c r="AH307" s="82">
        <v>13.957521368961851</v>
      </c>
      <c r="AI307" s="82">
        <v>12.589736045656748</v>
      </c>
      <c r="AJ307" s="82">
        <v>13.821028766734633</v>
      </c>
      <c r="AK307" s="82">
        <v>12.407951916972666</v>
      </c>
      <c r="AL307" s="82">
        <v>12.96182643261465</v>
      </c>
      <c r="AM307" s="44">
        <v>13.457981177345303</v>
      </c>
      <c r="AN307" s="44"/>
      <c r="AO307" s="44"/>
      <c r="AP307" s="44"/>
      <c r="AQ307" s="44"/>
      <c r="AR307" s="44"/>
      <c r="AS307" s="44"/>
      <c r="AT307" s="44"/>
      <c r="AU307" s="44"/>
      <c r="AV307" s="44"/>
      <c r="AW307" s="44"/>
      <c r="AX307" s="44"/>
      <c r="AY307" s="44"/>
      <c r="AZ307" s="44"/>
      <c r="BA307" s="44"/>
      <c r="BB307" s="44"/>
      <c r="BC307" s="44"/>
      <c r="BD307" s="44"/>
      <c r="BE307" s="44"/>
      <c r="BF307" s="44"/>
      <c r="BG307" s="44"/>
      <c r="BH307" s="44"/>
      <c r="BI307" s="44"/>
      <c r="BJ307" s="44"/>
      <c r="BK307" s="44"/>
      <c r="BL307" s="44"/>
      <c r="BM307" s="44"/>
      <c r="BN307" s="44"/>
      <c r="BO307" s="44"/>
      <c r="BP307" s="44"/>
      <c r="BQ307" s="44"/>
      <c r="BR307" s="44"/>
      <c r="BS307" s="44"/>
      <c r="BT307" s="44"/>
      <c r="BU307" s="44"/>
      <c r="BV307" s="44"/>
      <c r="BW307" s="44"/>
      <c r="BX307" s="44"/>
      <c r="BY307" s="44"/>
      <c r="BZ307" s="44"/>
      <c r="CA307" s="44"/>
      <c r="CB307" s="44"/>
      <c r="CC307" s="44"/>
      <c r="CD307" s="44"/>
      <c r="CE307" s="44"/>
      <c r="CF307" s="44"/>
      <c r="CG307" s="44"/>
      <c r="CH307" s="44"/>
      <c r="CI307" s="44"/>
      <c r="CJ307" s="44"/>
      <c r="CK307" s="44"/>
      <c r="CL307" s="44"/>
      <c r="CM307" s="44"/>
      <c r="CN307" s="44"/>
      <c r="CO307" s="44"/>
      <c r="CP307" s="44"/>
      <c r="CQ307" s="44"/>
      <c r="CR307" s="44"/>
      <c r="CS307" s="44"/>
      <c r="CT307" s="44"/>
      <c r="CU307" s="44"/>
      <c r="CV307" s="44"/>
      <c r="CW307" s="44"/>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row>
    <row r="308" spans="1:131">
      <c r="A308" s="23" t="s">
        <v>820</v>
      </c>
      <c r="B308" s="23"/>
      <c r="C308" s="82">
        <v>327.37195268305783</v>
      </c>
      <c r="D308" s="82">
        <v>341.07502876871905</v>
      </c>
      <c r="E308" s="82">
        <v>68.21500575374381</v>
      </c>
      <c r="F308" s="82">
        <v>409.29003452246286</v>
      </c>
      <c r="G308" s="82">
        <v>521.62203882566951</v>
      </c>
      <c r="H308" s="82">
        <v>85.555391817717634</v>
      </c>
      <c r="I308" s="82">
        <v>10952.009397970412</v>
      </c>
      <c r="J308" s="82">
        <v>53.773211315473006</v>
      </c>
      <c r="K308" s="82">
        <v>136.57708145630471</v>
      </c>
      <c r="L308" s="260">
        <v>0.34109402867315947</v>
      </c>
      <c r="M308" s="82">
        <v>0.58335753785006661</v>
      </c>
      <c r="N308" s="82">
        <v>7.0191230486296968E-2</v>
      </c>
      <c r="O308" s="82">
        <v>21.794982775620316</v>
      </c>
      <c r="P308" s="82">
        <v>20.393373146057638</v>
      </c>
      <c r="Q308" s="82">
        <v>23.242482199919959</v>
      </c>
      <c r="R308" s="82">
        <v>20.94532747285832</v>
      </c>
      <c r="S308" s="82">
        <v>21.189150923825718</v>
      </c>
      <c r="T308" s="82">
        <v>19.492909437579421</v>
      </c>
      <c r="U308" s="82">
        <v>17.793676251030231</v>
      </c>
      <c r="V308" s="82">
        <v>19.226372098805648</v>
      </c>
      <c r="W308" s="82">
        <v>19.305670803095659</v>
      </c>
      <c r="X308" s="82">
        <v>23.315826332875467</v>
      </c>
      <c r="Y308" s="82">
        <v>20.62694194438939</v>
      </c>
      <c r="Z308" s="82">
        <v>21.180157611978728</v>
      </c>
      <c r="AA308" s="82"/>
      <c r="AB308" s="82">
        <v>7.1820102693926451</v>
      </c>
      <c r="AC308" s="82">
        <v>6.3553587991120093</v>
      </c>
      <c r="AD308" s="82">
        <v>6.478605971892156</v>
      </c>
      <c r="AE308" s="82">
        <v>6.669747272544889</v>
      </c>
      <c r="AF308" s="82">
        <v>6.5142873751047707</v>
      </c>
      <c r="AG308" s="82">
        <v>5.8440787771952243</v>
      </c>
      <c r="AH308" s="82">
        <v>6.3656334582533276</v>
      </c>
      <c r="AI308" s="82">
        <v>5.7159700609794113</v>
      </c>
      <c r="AJ308" s="82">
        <v>6.9183472215075437</v>
      </c>
      <c r="AK308" s="82">
        <v>6.4906367952994728</v>
      </c>
      <c r="AL308" s="82">
        <v>7.0152311814125783</v>
      </c>
      <c r="AM308" s="44">
        <v>7.3151745023272605</v>
      </c>
      <c r="AN308" s="44"/>
      <c r="AO308" s="44"/>
      <c r="AP308" s="44"/>
      <c r="AQ308" s="44"/>
      <c r="AR308" s="44"/>
      <c r="AS308" s="44"/>
      <c r="AT308" s="44"/>
      <c r="AU308" s="44"/>
      <c r="AV308" s="44"/>
      <c r="AW308" s="44"/>
      <c r="AX308" s="44"/>
      <c r="AY308" s="44"/>
      <c r="AZ308" s="44"/>
      <c r="BA308" s="44"/>
      <c r="BB308" s="44"/>
      <c r="BC308" s="44"/>
      <c r="BD308" s="44"/>
      <c r="BE308" s="44"/>
      <c r="BF308" s="44"/>
      <c r="BG308" s="44"/>
      <c r="BH308" s="44"/>
      <c r="BI308" s="44"/>
      <c r="BJ308" s="44"/>
      <c r="BK308" s="44"/>
      <c r="BL308" s="44"/>
      <c r="BM308" s="44"/>
      <c r="BN308" s="44"/>
      <c r="BO308" s="44"/>
      <c r="BP308" s="44"/>
      <c r="BQ308" s="44"/>
      <c r="BR308" s="44"/>
      <c r="BS308" s="44"/>
      <c r="BT308" s="44"/>
      <c r="BU308" s="44"/>
      <c r="BV308" s="44"/>
      <c r="BW308" s="44"/>
      <c r="BX308" s="44"/>
      <c r="BY308" s="44"/>
      <c r="BZ308" s="44"/>
      <c r="CA308" s="44"/>
      <c r="CB308" s="44"/>
      <c r="CC308" s="44"/>
      <c r="CD308" s="44"/>
      <c r="CE308" s="44"/>
      <c r="CF308" s="44"/>
      <c r="CG308" s="44"/>
      <c r="CH308" s="44"/>
      <c r="CI308" s="44"/>
      <c r="CJ308" s="44"/>
      <c r="CK308" s="44"/>
      <c r="CL308" s="44"/>
      <c r="CM308" s="44"/>
      <c r="CN308" s="44"/>
      <c r="CO308" s="44"/>
      <c r="CP308" s="44"/>
      <c r="CQ308" s="44"/>
      <c r="CR308" s="44"/>
      <c r="CS308" s="44"/>
      <c r="CT308" s="44"/>
      <c r="CU308" s="44"/>
      <c r="CV308" s="44"/>
      <c r="CW308" s="44"/>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row>
    <row r="309" spans="1:131">
      <c r="A309" s="23" t="s">
        <v>821</v>
      </c>
      <c r="B309" s="23"/>
      <c r="C309" s="82">
        <v>327.37195268305783</v>
      </c>
      <c r="D309" s="82">
        <v>341.07502876871905</v>
      </c>
      <c r="E309" s="82">
        <v>68.21500575374381</v>
      </c>
      <c r="F309" s="82">
        <v>409.29003452246286</v>
      </c>
      <c r="G309" s="82">
        <v>521.62203882566951</v>
      </c>
      <c r="H309" s="82">
        <v>85.555391817717634</v>
      </c>
      <c r="I309" s="82">
        <v>10952.009397970412</v>
      </c>
      <c r="J309" s="82">
        <v>53.773211315473006</v>
      </c>
      <c r="K309" s="82">
        <v>136.57708145630471</v>
      </c>
      <c r="L309" s="260">
        <v>0.34109402867315947</v>
      </c>
      <c r="M309" s="82">
        <v>0.58335753785006661</v>
      </c>
      <c r="N309" s="82">
        <v>7.0191230486296968E-2</v>
      </c>
      <c r="O309" s="82">
        <v>21.794982775620316</v>
      </c>
      <c r="P309" s="82">
        <v>20.393373146057638</v>
      </c>
      <c r="Q309" s="82">
        <v>23.242482199919959</v>
      </c>
      <c r="R309" s="82">
        <v>20.94532747285832</v>
      </c>
      <c r="S309" s="82">
        <v>21.189150923825718</v>
      </c>
      <c r="T309" s="82">
        <v>19.492909437579421</v>
      </c>
      <c r="U309" s="82">
        <v>17.793676251030231</v>
      </c>
      <c r="V309" s="82">
        <v>19.226372098805648</v>
      </c>
      <c r="W309" s="82">
        <v>19.305670803095659</v>
      </c>
      <c r="X309" s="82">
        <v>23.315826332875467</v>
      </c>
      <c r="Y309" s="82">
        <v>20.62694194438939</v>
      </c>
      <c r="Z309" s="82">
        <v>21.180157611978728</v>
      </c>
      <c r="AA309" s="82"/>
      <c r="AB309" s="82">
        <v>7.1820102693926451</v>
      </c>
      <c r="AC309" s="82">
        <v>6.3553587991120093</v>
      </c>
      <c r="AD309" s="82">
        <v>6.478605971892156</v>
      </c>
      <c r="AE309" s="82">
        <v>6.669747272544889</v>
      </c>
      <c r="AF309" s="82">
        <v>6.5142873751047707</v>
      </c>
      <c r="AG309" s="82">
        <v>5.8440787771952243</v>
      </c>
      <c r="AH309" s="82">
        <v>6.3656334582533276</v>
      </c>
      <c r="AI309" s="82">
        <v>5.7159700609794113</v>
      </c>
      <c r="AJ309" s="82">
        <v>6.9183472215075437</v>
      </c>
      <c r="AK309" s="82">
        <v>6.4906367952994728</v>
      </c>
      <c r="AL309" s="82">
        <v>7.0152311814125783</v>
      </c>
      <c r="AM309" s="44">
        <v>7.3151745023272605</v>
      </c>
      <c r="AN309" s="44"/>
      <c r="AO309" s="44"/>
      <c r="AP309" s="44"/>
      <c r="AQ309" s="44"/>
      <c r="AR309" s="44"/>
      <c r="AS309" s="44"/>
      <c r="AT309" s="44"/>
      <c r="AU309" s="44"/>
      <c r="AV309" s="44"/>
      <c r="AW309" s="44"/>
      <c r="AX309" s="44"/>
      <c r="AY309" s="44"/>
      <c r="AZ309" s="44"/>
      <c r="BA309" s="44"/>
      <c r="BB309" s="44"/>
      <c r="BC309" s="44"/>
      <c r="BD309" s="44"/>
      <c r="BE309" s="44"/>
      <c r="BF309" s="44"/>
      <c r="BG309" s="44"/>
      <c r="BH309" s="44"/>
      <c r="BI309" s="44"/>
      <c r="BJ309" s="44"/>
      <c r="BK309" s="44"/>
      <c r="BL309" s="44"/>
      <c r="BM309" s="44"/>
      <c r="BN309" s="44"/>
      <c r="BO309" s="44"/>
      <c r="BP309" s="44"/>
      <c r="BQ309" s="44"/>
      <c r="BR309" s="44"/>
      <c r="BS309" s="44"/>
      <c r="BT309" s="44"/>
      <c r="BU309" s="44"/>
      <c r="BV309" s="44"/>
      <c r="BW309" s="44"/>
      <c r="BX309" s="44"/>
      <c r="BY309" s="44"/>
      <c r="BZ309" s="44"/>
      <c r="CA309" s="44"/>
      <c r="CB309" s="44"/>
      <c r="CC309" s="44"/>
      <c r="CD309" s="44"/>
      <c r="CE309" s="44"/>
      <c r="CF309" s="44"/>
      <c r="CG309" s="44"/>
      <c r="CH309" s="44"/>
      <c r="CI309" s="44"/>
      <c r="CJ309" s="44"/>
      <c r="CK309" s="44"/>
      <c r="CL309" s="44"/>
      <c r="CM309" s="44"/>
      <c r="CN309" s="44"/>
      <c r="CO309" s="44"/>
      <c r="CP309" s="44"/>
      <c r="CQ309" s="44"/>
      <c r="CR309" s="44"/>
      <c r="CS309" s="44"/>
      <c r="CT309" s="44"/>
      <c r="CU309" s="44"/>
      <c r="CV309" s="44"/>
      <c r="CW309" s="44"/>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row>
    <row r="310" spans="1:131">
      <c r="A310" s="23" t="s">
        <v>814</v>
      </c>
      <c r="B310" s="23"/>
      <c r="C310" s="82">
        <v>313.54169074269976</v>
      </c>
      <c r="D310" s="82">
        <v>368.550861496327</v>
      </c>
      <c r="E310" s="82">
        <v>73.710172299265409</v>
      </c>
      <c r="F310" s="82">
        <v>442.26103379559243</v>
      </c>
      <c r="G310" s="82">
        <v>563.64211850592767</v>
      </c>
      <c r="H310" s="82">
        <v>136.5302841491611</v>
      </c>
      <c r="I310" s="82">
        <v>12356.272771484993</v>
      </c>
      <c r="J310" s="82">
        <v>64.470397829251382</v>
      </c>
      <c r="K310" s="82">
        <v>138.6537092648413</v>
      </c>
      <c r="L310" s="260">
        <v>0.32540966615588218</v>
      </c>
      <c r="M310" s="82">
        <v>1.7959524373410287</v>
      </c>
      <c r="N310" s="82">
        <v>5.4847180136253365E-2</v>
      </c>
      <c r="O310" s="82">
        <v>20.307173987534394</v>
      </c>
      <c r="P310" s="82">
        <v>18.713509786769187</v>
      </c>
      <c r="Q310" s="82">
        <v>21.138586643229861</v>
      </c>
      <c r="R310" s="82">
        <v>19.301511363768103</v>
      </c>
      <c r="S310" s="82">
        <v>19.297451734601974</v>
      </c>
      <c r="T310" s="82">
        <v>19.315052286856599</v>
      </c>
      <c r="U310" s="82">
        <v>18.939156956927061</v>
      </c>
      <c r="V310" s="82">
        <v>20.294432962933925</v>
      </c>
      <c r="W310" s="82">
        <v>18.319267505782506</v>
      </c>
      <c r="X310" s="82">
        <v>20.45511621351022</v>
      </c>
      <c r="Y310" s="82">
        <v>18.881128778116896</v>
      </c>
      <c r="Z310" s="82">
        <v>19.775189009151145</v>
      </c>
      <c r="AA310" s="82"/>
      <c r="AB310" s="82">
        <v>6.529013166046723</v>
      </c>
      <c r="AC310" s="82">
        <v>5.8258477348964641</v>
      </c>
      <c r="AD310" s="82">
        <v>6.0023921274392391</v>
      </c>
      <c r="AE310" s="82">
        <v>6.6927877492035455</v>
      </c>
      <c r="AF310" s="82">
        <v>6.8254480925144501</v>
      </c>
      <c r="AG310" s="82">
        <v>6.5372822767795702</v>
      </c>
      <c r="AH310" s="82">
        <v>7.1278859994150281</v>
      </c>
      <c r="AI310" s="82">
        <v>6.7157384292555271</v>
      </c>
      <c r="AJ310" s="82">
        <v>7.1273799511363896</v>
      </c>
      <c r="AK310" s="82">
        <v>6.5879419463079341</v>
      </c>
      <c r="AL310" s="82">
        <v>6.280012162260161</v>
      </c>
      <c r="AM310" s="44">
        <v>6.5523838782628196</v>
      </c>
      <c r="AN310" s="44"/>
      <c r="AO310" s="44"/>
      <c r="AP310" s="44"/>
      <c r="AQ310" s="44"/>
      <c r="AR310" s="44"/>
      <c r="AS310" s="44"/>
      <c r="AT310" s="44"/>
      <c r="AU310" s="44"/>
      <c r="AV310" s="44"/>
      <c r="AW310" s="44"/>
      <c r="AX310" s="44"/>
      <c r="AY310" s="44"/>
      <c r="AZ310" s="44"/>
      <c r="BA310" s="44"/>
      <c r="BB310" s="44"/>
      <c r="BC310" s="44"/>
      <c r="BD310" s="44"/>
      <c r="BE310" s="44"/>
      <c r="BF310" s="44"/>
      <c r="BG310" s="44"/>
      <c r="BH310" s="44"/>
      <c r="BI310" s="44"/>
      <c r="BJ310" s="44"/>
      <c r="BK310" s="44"/>
      <c r="BL310" s="44"/>
      <c r="BM310" s="44"/>
      <c r="BN310" s="44"/>
      <c r="BO310" s="44"/>
      <c r="BP310" s="44"/>
      <c r="BQ310" s="44"/>
      <c r="BR310" s="44"/>
      <c r="BS310" s="44"/>
      <c r="BT310" s="44"/>
      <c r="BU310" s="44"/>
      <c r="BV310" s="44"/>
      <c r="BW310" s="44"/>
      <c r="BX310" s="44"/>
      <c r="BY310" s="44"/>
      <c r="BZ310" s="44"/>
      <c r="CA310" s="44"/>
      <c r="CB310" s="44"/>
      <c r="CC310" s="44"/>
      <c r="CD310" s="44"/>
      <c r="CE310" s="44"/>
      <c r="CF310" s="44"/>
      <c r="CG310" s="44"/>
      <c r="CH310" s="44"/>
      <c r="CI310" s="44"/>
      <c r="CJ310" s="44"/>
      <c r="CK310" s="44"/>
      <c r="CL310" s="44"/>
      <c r="CM310" s="44"/>
      <c r="CN310" s="44"/>
      <c r="CO310" s="44"/>
      <c r="CP310" s="44"/>
      <c r="CQ310" s="44"/>
      <c r="CR310" s="44"/>
      <c r="CS310" s="44"/>
      <c r="CT310" s="44"/>
      <c r="CU310" s="44"/>
      <c r="CV310" s="44"/>
      <c r="CW310" s="44"/>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row>
    <row r="311" spans="1:131">
      <c r="A311" s="23" t="s">
        <v>822</v>
      </c>
      <c r="B311" s="23"/>
      <c r="C311" s="82">
        <v>458.32073375628107</v>
      </c>
      <c r="D311" s="82">
        <v>562.77379746838631</v>
      </c>
      <c r="E311" s="82">
        <v>112.55475949367727</v>
      </c>
      <c r="F311" s="82">
        <v>675.32855696206354</v>
      </c>
      <c r="G311" s="82">
        <v>860.67636406235454</v>
      </c>
      <c r="H311" s="82">
        <v>175.85035703008111</v>
      </c>
      <c r="I311" s="82">
        <v>12907.725361893696</v>
      </c>
      <c r="J311" s="82">
        <v>65.549373108108654</v>
      </c>
      <c r="K311" s="82">
        <v>148.51093009038169</v>
      </c>
      <c r="L311" s="260">
        <v>0.31576133336412548</v>
      </c>
      <c r="M311" s="82">
        <v>1.8273786341202327</v>
      </c>
      <c r="N311" s="82">
        <v>9.8267722680815781E-2</v>
      </c>
      <c r="O311" s="82">
        <v>30.512975885868446</v>
      </c>
      <c r="P311" s="82">
        <v>28.550722404480698</v>
      </c>
      <c r="Q311" s="82">
        <v>32.539475079887943</v>
      </c>
      <c r="R311" s="82">
        <v>29.323458462001653</v>
      </c>
      <c r="S311" s="82">
        <v>29.66481129335601</v>
      </c>
      <c r="T311" s="82">
        <v>27.290073212611194</v>
      </c>
      <c r="U311" s="82">
        <v>24.911146751442327</v>
      </c>
      <c r="V311" s="82">
        <v>26.916920938327912</v>
      </c>
      <c r="W311" s="82">
        <v>27.027939124333926</v>
      </c>
      <c r="X311" s="82">
        <v>32.642156866025658</v>
      </c>
      <c r="Y311" s="82">
        <v>28.877718722145151</v>
      </c>
      <c r="Z311" s="82">
        <v>29.652220656770226</v>
      </c>
      <c r="AA311" s="82"/>
      <c r="AB311" s="82">
        <v>10.054814377149704</v>
      </c>
      <c r="AC311" s="82">
        <v>8.8975023187568141</v>
      </c>
      <c r="AD311" s="82">
        <v>9.0700483606490199</v>
      </c>
      <c r="AE311" s="82">
        <v>9.337646181562846</v>
      </c>
      <c r="AF311" s="82">
        <v>9.1200023251466806</v>
      </c>
      <c r="AG311" s="82">
        <v>8.1817102880733152</v>
      </c>
      <c r="AH311" s="82">
        <v>8.9118868415546597</v>
      </c>
      <c r="AI311" s="82">
        <v>8.002358085371176</v>
      </c>
      <c r="AJ311" s="82">
        <v>9.6856861101105629</v>
      </c>
      <c r="AK311" s="82">
        <v>9.086891513419264</v>
      </c>
      <c r="AL311" s="82">
        <v>9.8213236539776112</v>
      </c>
      <c r="AM311" s="44">
        <v>10.241244303258165</v>
      </c>
      <c r="AN311" s="44"/>
      <c r="AO311" s="44"/>
      <c r="AP311" s="44"/>
      <c r="AQ311" s="44"/>
      <c r="AR311" s="44"/>
      <c r="AS311" s="44"/>
      <c r="AT311" s="44"/>
      <c r="AU311" s="44"/>
      <c r="AV311" s="44"/>
      <c r="AW311" s="44"/>
      <c r="AX311" s="44"/>
      <c r="AY311" s="44"/>
      <c r="AZ311" s="44"/>
      <c r="BA311" s="44"/>
      <c r="BB311" s="44"/>
      <c r="BC311" s="44"/>
      <c r="BD311" s="44"/>
      <c r="BE311" s="44"/>
      <c r="BF311" s="44"/>
      <c r="BG311" s="44"/>
      <c r="BH311" s="44"/>
      <c r="BI311" s="44"/>
      <c r="BJ311" s="44"/>
      <c r="BK311" s="44"/>
      <c r="BL311" s="44"/>
      <c r="BM311" s="44"/>
      <c r="BN311" s="44"/>
      <c r="BO311" s="44"/>
      <c r="BP311" s="44"/>
      <c r="BQ311" s="44"/>
      <c r="BR311" s="44"/>
      <c r="BS311" s="44"/>
      <c r="BT311" s="44"/>
      <c r="BU311" s="44"/>
      <c r="BV311" s="44"/>
      <c r="BW311" s="44"/>
      <c r="BX311" s="44"/>
      <c r="BY311" s="44"/>
      <c r="BZ311" s="44"/>
      <c r="CA311" s="44"/>
      <c r="CB311" s="44"/>
      <c r="CC311" s="44"/>
      <c r="CD311" s="44"/>
      <c r="CE311" s="44"/>
      <c r="CF311" s="44"/>
      <c r="CG311" s="44"/>
      <c r="CH311" s="44"/>
      <c r="CI311" s="44"/>
      <c r="CJ311" s="44"/>
      <c r="CK311" s="44"/>
      <c r="CL311" s="44"/>
      <c r="CM311" s="44"/>
      <c r="CN311" s="44"/>
      <c r="CO311" s="44"/>
      <c r="CP311" s="44"/>
      <c r="CQ311" s="44"/>
      <c r="CR311" s="44"/>
      <c r="CS311" s="44"/>
      <c r="CT311" s="44"/>
      <c r="CU311" s="44"/>
      <c r="CV311" s="44"/>
      <c r="CW311" s="44"/>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row>
    <row r="312" spans="1:131">
      <c r="A312" s="23" t="s">
        <v>815</v>
      </c>
      <c r="B312" s="23"/>
      <c r="C312" s="82">
        <v>169.63818955754951</v>
      </c>
      <c r="D312" s="82">
        <v>158.97585527520172</v>
      </c>
      <c r="E312" s="82">
        <v>31.795171055040345</v>
      </c>
      <c r="F312" s="82">
        <v>190.77102633024208</v>
      </c>
      <c r="G312" s="82">
        <v>243.12923186451289</v>
      </c>
      <c r="H312" s="82">
        <v>-11.734701369757943</v>
      </c>
      <c r="I312" s="82">
        <v>9851.2852265850433</v>
      </c>
      <c r="J312" s="82">
        <v>49.38684829473619</v>
      </c>
      <c r="K312" s="82">
        <v>148.9684073168103</v>
      </c>
      <c r="L312" s="260">
        <v>0.30428632357072161</v>
      </c>
      <c r="M312" s="82">
        <v>-0.48504861575358715</v>
      </c>
      <c r="N312" s="82">
        <v>2.9674447179931982E-2</v>
      </c>
      <c r="O312" s="82">
        <v>10.986967066853154</v>
      </c>
      <c r="P312" s="82">
        <v>10.124733055356602</v>
      </c>
      <c r="Q312" s="82">
        <v>11.436793491381666</v>
      </c>
      <c r="R312" s="82">
        <v>10.442864665678673</v>
      </c>
      <c r="S312" s="82">
        <v>10.440668249181762</v>
      </c>
      <c r="T312" s="82">
        <v>10.450190829137924</v>
      </c>
      <c r="U312" s="82">
        <v>10.246816907534901</v>
      </c>
      <c r="V312" s="82">
        <v>10.980073679434044</v>
      </c>
      <c r="W312" s="82">
        <v>9.9114327231577128</v>
      </c>
      <c r="X312" s="82">
        <v>11.067009536848786</v>
      </c>
      <c r="Y312" s="82">
        <v>10.215421416959597</v>
      </c>
      <c r="Z312" s="82">
        <v>10.699142604367863</v>
      </c>
      <c r="AA312" s="82"/>
      <c r="AB312" s="82">
        <v>3.5324488123477984</v>
      </c>
      <c r="AC312" s="82">
        <v>3.1520090997940033</v>
      </c>
      <c r="AD312" s="82">
        <v>3.2475264488793929</v>
      </c>
      <c r="AE312" s="82">
        <v>3.6210572003310881</v>
      </c>
      <c r="AF312" s="82">
        <v>3.6928315803570362</v>
      </c>
      <c r="AG312" s="82">
        <v>3.5369227212900141</v>
      </c>
      <c r="AH312" s="82">
        <v>3.8564621931111498</v>
      </c>
      <c r="AI312" s="82">
        <v>3.6334744064892561</v>
      </c>
      <c r="AJ312" s="82">
        <v>3.8561884014070431</v>
      </c>
      <c r="AK312" s="82">
        <v>3.564331563163702</v>
      </c>
      <c r="AL312" s="82">
        <v>3.3977296323232569</v>
      </c>
      <c r="AM312" s="44">
        <v>3.545093272163073</v>
      </c>
      <c r="AN312" s="44"/>
      <c r="AO312" s="44"/>
      <c r="AP312" s="44"/>
      <c r="AQ312" s="44"/>
      <c r="AR312" s="44"/>
      <c r="AS312" s="44"/>
      <c r="AT312" s="44"/>
      <c r="AU312" s="44"/>
      <c r="AV312" s="44"/>
      <c r="AW312" s="44"/>
      <c r="AX312" s="44"/>
      <c r="AY312" s="44"/>
      <c r="AZ312" s="44"/>
      <c r="BA312" s="44"/>
      <c r="BB312" s="44"/>
      <c r="BC312" s="44"/>
      <c r="BD312" s="44"/>
      <c r="BE312" s="44"/>
      <c r="BF312" s="44"/>
      <c r="BG312" s="44"/>
      <c r="BH312" s="44"/>
      <c r="BI312" s="44"/>
      <c r="BJ312" s="44"/>
      <c r="BK312" s="44"/>
      <c r="BL312" s="44"/>
      <c r="BM312" s="44"/>
      <c r="BN312" s="44"/>
      <c r="BO312" s="44"/>
      <c r="BP312" s="44"/>
      <c r="BQ312" s="44"/>
      <c r="BR312" s="44"/>
      <c r="BS312" s="44"/>
      <c r="BT312" s="44"/>
      <c r="BU312" s="44"/>
      <c r="BV312" s="44"/>
      <c r="BW312" s="44"/>
      <c r="BX312" s="44"/>
      <c r="BY312" s="44"/>
      <c r="BZ312" s="44"/>
      <c r="CA312" s="44"/>
      <c r="CB312" s="44"/>
      <c r="CC312" s="44"/>
      <c r="CD312" s="44"/>
      <c r="CE312" s="44"/>
      <c r="CF312" s="44"/>
      <c r="CG312" s="44"/>
      <c r="CH312" s="44"/>
      <c r="CI312" s="44"/>
      <c r="CJ312" s="44"/>
      <c r="CK312" s="44"/>
      <c r="CL312" s="44"/>
      <c r="CM312" s="44"/>
      <c r="CN312" s="44"/>
      <c r="CO312" s="44"/>
      <c r="CP312" s="44"/>
      <c r="CQ312" s="44"/>
      <c r="CR312" s="44"/>
      <c r="CS312" s="44"/>
      <c r="CT312" s="44"/>
      <c r="CU312" s="44"/>
      <c r="CV312" s="44"/>
      <c r="CW312" s="44"/>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row>
    <row r="313" spans="1:131">
      <c r="A313" s="23" t="s">
        <v>816</v>
      </c>
      <c r="B313" s="23"/>
      <c r="C313" s="82">
        <v>169.63818955754951</v>
      </c>
      <c r="D313" s="82">
        <v>158.97585527520172</v>
      </c>
      <c r="E313" s="82">
        <v>31.795171055040345</v>
      </c>
      <c r="F313" s="82">
        <v>190.77102633024208</v>
      </c>
      <c r="G313" s="82">
        <v>243.12923186451289</v>
      </c>
      <c r="H313" s="82">
        <v>-11.734701369757943</v>
      </c>
      <c r="I313" s="82">
        <v>9851.2852265850433</v>
      </c>
      <c r="J313" s="82">
        <v>49.38684829473619</v>
      </c>
      <c r="K313" s="82">
        <v>148.9684073168103</v>
      </c>
      <c r="L313" s="260">
        <v>0.30428632357072161</v>
      </c>
      <c r="M313" s="82">
        <v>-0.48504861575358715</v>
      </c>
      <c r="N313" s="82">
        <v>2.9674447179931982E-2</v>
      </c>
      <c r="O313" s="82">
        <v>10.986967066853154</v>
      </c>
      <c r="P313" s="82">
        <v>10.124733055356602</v>
      </c>
      <c r="Q313" s="82">
        <v>11.436793491381666</v>
      </c>
      <c r="R313" s="82">
        <v>10.442864665678673</v>
      </c>
      <c r="S313" s="82">
        <v>10.440668249181762</v>
      </c>
      <c r="T313" s="82">
        <v>10.450190829137924</v>
      </c>
      <c r="U313" s="82">
        <v>10.246816907534901</v>
      </c>
      <c r="V313" s="82">
        <v>10.980073679434044</v>
      </c>
      <c r="W313" s="82">
        <v>9.9114327231577128</v>
      </c>
      <c r="X313" s="82">
        <v>11.067009536848786</v>
      </c>
      <c r="Y313" s="82">
        <v>10.215421416959597</v>
      </c>
      <c r="Z313" s="82">
        <v>10.699142604367863</v>
      </c>
      <c r="AA313" s="82"/>
      <c r="AB313" s="82">
        <v>3.5324488123477984</v>
      </c>
      <c r="AC313" s="82">
        <v>3.1520090997940033</v>
      </c>
      <c r="AD313" s="82">
        <v>3.2475264488793929</v>
      </c>
      <c r="AE313" s="82">
        <v>3.6210572003310881</v>
      </c>
      <c r="AF313" s="82">
        <v>3.6928315803570362</v>
      </c>
      <c r="AG313" s="82">
        <v>3.5369227212900141</v>
      </c>
      <c r="AH313" s="82">
        <v>3.8564621931111498</v>
      </c>
      <c r="AI313" s="82">
        <v>3.6334744064892561</v>
      </c>
      <c r="AJ313" s="82">
        <v>3.8561884014070431</v>
      </c>
      <c r="AK313" s="82">
        <v>3.564331563163702</v>
      </c>
      <c r="AL313" s="82">
        <v>3.3977296323232569</v>
      </c>
      <c r="AM313" s="44">
        <v>3.545093272163073</v>
      </c>
      <c r="AN313" s="44"/>
      <c r="AO313" s="44"/>
      <c r="AP313" s="44"/>
      <c r="AQ313" s="44"/>
      <c r="AR313" s="44"/>
      <c r="AS313" s="44"/>
      <c r="AT313" s="44"/>
      <c r="AU313" s="44"/>
      <c r="AV313" s="44"/>
      <c r="AW313" s="44"/>
      <c r="AX313" s="44"/>
      <c r="AY313" s="44"/>
      <c r="AZ313" s="44"/>
      <c r="BA313" s="44"/>
      <c r="BB313" s="44"/>
      <c r="BC313" s="44"/>
      <c r="BD313" s="44"/>
      <c r="BE313" s="44"/>
      <c r="BF313" s="44"/>
      <c r="BG313" s="44"/>
      <c r="BH313" s="44"/>
      <c r="BI313" s="44"/>
      <c r="BJ313" s="44"/>
      <c r="BK313" s="44"/>
      <c r="BL313" s="44"/>
      <c r="BM313" s="44"/>
      <c r="BN313" s="44"/>
      <c r="BO313" s="44"/>
      <c r="BP313" s="44"/>
      <c r="BQ313" s="44"/>
      <c r="BR313" s="44"/>
      <c r="BS313" s="44"/>
      <c r="BT313" s="44"/>
      <c r="BU313" s="44"/>
      <c r="BV313" s="44"/>
      <c r="BW313" s="44"/>
      <c r="BX313" s="44"/>
      <c r="BY313" s="44"/>
      <c r="BZ313" s="44"/>
      <c r="CA313" s="44"/>
      <c r="CB313" s="44"/>
      <c r="CC313" s="44"/>
      <c r="CD313" s="44"/>
      <c r="CE313" s="44"/>
      <c r="CF313" s="44"/>
      <c r="CG313" s="44"/>
      <c r="CH313" s="44"/>
      <c r="CI313" s="44"/>
      <c r="CJ313" s="44"/>
      <c r="CK313" s="44"/>
      <c r="CL313" s="44"/>
      <c r="CM313" s="44"/>
      <c r="CN313" s="44"/>
      <c r="CO313" s="44"/>
      <c r="CP313" s="44"/>
      <c r="CQ313" s="44"/>
      <c r="CR313" s="44"/>
      <c r="CS313" s="44"/>
      <c r="CT313" s="44"/>
      <c r="CU313" s="44"/>
      <c r="CV313" s="44"/>
      <c r="CW313" s="44"/>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row>
    <row r="314" spans="1:131">
      <c r="A314" s="23" t="s">
        <v>823</v>
      </c>
      <c r="B314" s="23"/>
      <c r="C314" s="82">
        <v>458.40906526738365</v>
      </c>
      <c r="D314" s="82">
        <v>562.77379746838631</v>
      </c>
      <c r="E314" s="82">
        <v>112.55475949367727</v>
      </c>
      <c r="F314" s="82">
        <v>675.32855696206354</v>
      </c>
      <c r="G314" s="82">
        <v>860.67636406235454</v>
      </c>
      <c r="H314" s="82">
        <v>141.64405323073115</v>
      </c>
      <c r="I314" s="82">
        <v>12905.238153475493</v>
      </c>
      <c r="J314" s="82">
        <v>70.23378031954455</v>
      </c>
      <c r="K314" s="82">
        <v>154.24848715046747</v>
      </c>
      <c r="L314" s="260">
        <v>0.2863337637138294</v>
      </c>
      <c r="M314" s="82">
        <v>1.8282131260679937</v>
      </c>
      <c r="N314" s="82">
        <v>6.0344038349983038E-2</v>
      </c>
      <c r="O314" s="82">
        <v>32.259349717433793</v>
      </c>
      <c r="P314" s="82">
        <v>30.638018034045398</v>
      </c>
      <c r="Q314" s="82">
        <v>35.214654116364649</v>
      </c>
      <c r="R314" s="82">
        <v>32.28716456353898</v>
      </c>
      <c r="S314" s="82">
        <v>32.566805114019409</v>
      </c>
      <c r="T314" s="82">
        <v>28.301306943713659</v>
      </c>
      <c r="U314" s="82">
        <v>22.449219546828921</v>
      </c>
      <c r="V314" s="82">
        <v>26.751852051062514</v>
      </c>
      <c r="W314" s="82">
        <v>30.548729079110288</v>
      </c>
      <c r="X314" s="82">
        <v>34.652254366670832</v>
      </c>
      <c r="Y314" s="82">
        <v>30.62077221667435</v>
      </c>
      <c r="Z314" s="82">
        <v>29.935539635992765</v>
      </c>
      <c r="AA314" s="82"/>
      <c r="AB314" s="82">
        <v>7.9482716551695081</v>
      </c>
      <c r="AC314" s="82">
        <v>7.1859335965146975</v>
      </c>
      <c r="AD314" s="82">
        <v>7.3589829053516258</v>
      </c>
      <c r="AE314" s="82">
        <v>8.0945719458812722</v>
      </c>
      <c r="AF314" s="82">
        <v>8.20169830768263</v>
      </c>
      <c r="AG314" s="82">
        <v>7.1534961798701122</v>
      </c>
      <c r="AH314" s="82">
        <v>6.832344170616687</v>
      </c>
      <c r="AI314" s="82">
        <v>6.7943059879856813</v>
      </c>
      <c r="AJ314" s="82">
        <v>9.0331098834457215</v>
      </c>
      <c r="AK314" s="82">
        <v>7.9736167971712053</v>
      </c>
      <c r="AL314" s="82">
        <v>7.8528944343259743</v>
      </c>
      <c r="AM314" s="44">
        <v>7.7541740179129883</v>
      </c>
      <c r="AN314" s="44"/>
      <c r="AO314" s="44"/>
      <c r="AP314" s="44"/>
      <c r="AQ314" s="44"/>
      <c r="AR314" s="44"/>
      <c r="AS314" s="44"/>
      <c r="AT314" s="44"/>
      <c r="AU314" s="44"/>
      <c r="AV314" s="44"/>
      <c r="AW314" s="44"/>
      <c r="AX314" s="44"/>
      <c r="AY314" s="44"/>
      <c r="AZ314" s="44"/>
      <c r="BA314" s="44"/>
      <c r="BB314" s="44"/>
      <c r="BC314" s="44"/>
      <c r="BD314" s="44"/>
      <c r="BE314" s="44"/>
      <c r="BF314" s="44"/>
      <c r="BG314" s="44"/>
      <c r="BH314" s="44"/>
      <c r="BI314" s="44"/>
      <c r="BJ314" s="44"/>
      <c r="BK314" s="44"/>
      <c r="BL314" s="44"/>
      <c r="BM314" s="44"/>
      <c r="BN314" s="44"/>
      <c r="BO314" s="44"/>
      <c r="BP314" s="44"/>
      <c r="BQ314" s="44"/>
      <c r="BR314" s="44"/>
      <c r="BS314" s="44"/>
      <c r="BT314" s="44"/>
      <c r="BU314" s="44"/>
      <c r="BV314" s="44"/>
      <c r="BW314" s="44"/>
      <c r="BX314" s="44"/>
      <c r="BY314" s="44"/>
      <c r="BZ314" s="44"/>
      <c r="CA314" s="44"/>
      <c r="CB314" s="44"/>
      <c r="CC314" s="44"/>
      <c r="CD314" s="44"/>
      <c r="CE314" s="44"/>
      <c r="CF314" s="44"/>
      <c r="CG314" s="44"/>
      <c r="CH314" s="44"/>
      <c r="CI314" s="44"/>
      <c r="CJ314" s="44"/>
      <c r="CK314" s="44"/>
      <c r="CL314" s="44"/>
      <c r="CM314" s="44"/>
      <c r="CN314" s="44"/>
      <c r="CO314" s="44"/>
      <c r="CP314" s="44"/>
      <c r="CQ314" s="44"/>
      <c r="CR314" s="44"/>
      <c r="CS314" s="44"/>
      <c r="CT314" s="44"/>
      <c r="CU314" s="44"/>
      <c r="CV314" s="44"/>
      <c r="CW314" s="44"/>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row>
    <row r="315" spans="1:131">
      <c r="A315" s="23" t="s">
        <v>824</v>
      </c>
      <c r="B315" s="23"/>
      <c r="C315" s="82">
        <v>292.65905984338713</v>
      </c>
      <c r="D315" s="82">
        <v>341.07502876871905</v>
      </c>
      <c r="E315" s="82">
        <v>68.21500575374381</v>
      </c>
      <c r="F315" s="82">
        <v>409.29003452246286</v>
      </c>
      <c r="G315" s="82">
        <v>521.62203882566951</v>
      </c>
      <c r="H315" s="82">
        <v>34.209686961678869</v>
      </c>
      <c r="I315" s="82">
        <v>12251.049751664776</v>
      </c>
      <c r="J315" s="82">
        <v>66.294645698413561</v>
      </c>
      <c r="K315" s="82">
        <v>161.38023290471921</v>
      </c>
      <c r="L315" s="260">
        <v>0.27424013334012876</v>
      </c>
      <c r="M315" s="82">
        <v>0.19982057734268066</v>
      </c>
      <c r="N315" s="82">
        <v>3.8525044264467949E-2</v>
      </c>
      <c r="O315" s="82">
        <v>20.595122729425981</v>
      </c>
      <c r="P315" s="82">
        <v>19.560026693796807</v>
      </c>
      <c r="Q315" s="82">
        <v>22.481858120310203</v>
      </c>
      <c r="R315" s="82">
        <v>20.612880377185594</v>
      </c>
      <c r="S315" s="82">
        <v>20.791409439541624</v>
      </c>
      <c r="T315" s="82">
        <v>18.06821572704985</v>
      </c>
      <c r="U315" s="82">
        <v>14.332106375253662</v>
      </c>
      <c r="V315" s="82">
        <v>17.079007514318452</v>
      </c>
      <c r="W315" s="82">
        <v>19.503022538369674</v>
      </c>
      <c r="X315" s="82">
        <v>22.122808977367221</v>
      </c>
      <c r="Y315" s="82">
        <v>19.549016560969047</v>
      </c>
      <c r="Z315" s="82">
        <v>19.11154806823896</v>
      </c>
      <c r="AA315" s="82"/>
      <c r="AB315" s="82">
        <v>5.074362368084822</v>
      </c>
      <c r="AC315" s="82">
        <v>4.5876679363361488</v>
      </c>
      <c r="AD315" s="82">
        <v>4.6981466590926964</v>
      </c>
      <c r="AE315" s="82">
        <v>5.1677638925715712</v>
      </c>
      <c r="AF315" s="82">
        <v>5.2361558653850695</v>
      </c>
      <c r="AG315" s="82">
        <v>4.5669591315191775</v>
      </c>
      <c r="AH315" s="82">
        <v>4.3619281837998072</v>
      </c>
      <c r="AI315" s="82">
        <v>4.3376437190926183</v>
      </c>
      <c r="AJ315" s="82">
        <v>5.766948444636987</v>
      </c>
      <c r="AK315" s="82">
        <v>5.0905432990301716</v>
      </c>
      <c r="AL315" s="82">
        <v>5.0134713214248654</v>
      </c>
      <c r="AM315" s="44">
        <v>4.9504459005861206</v>
      </c>
      <c r="AN315" s="44"/>
      <c r="AO315" s="44"/>
      <c r="AP315" s="44"/>
      <c r="AQ315" s="44"/>
      <c r="AR315" s="44"/>
      <c r="AS315" s="44"/>
      <c r="AT315" s="44"/>
      <c r="AU315" s="44"/>
      <c r="AV315" s="44"/>
      <c r="AW315" s="44"/>
      <c r="AX315" s="44"/>
      <c r="AY315" s="44"/>
      <c r="AZ315" s="44"/>
      <c r="BA315" s="44"/>
      <c r="BB315" s="44"/>
      <c r="BC315" s="44"/>
      <c r="BD315" s="44"/>
      <c r="BE315" s="44"/>
      <c r="BF315" s="44"/>
      <c r="BG315" s="44"/>
      <c r="BH315" s="44"/>
      <c r="BI315" s="44"/>
      <c r="BJ315" s="44"/>
      <c r="BK315" s="44"/>
      <c r="BL315" s="44"/>
      <c r="BM315" s="44"/>
      <c r="BN315" s="44"/>
      <c r="BO315" s="44"/>
      <c r="BP315" s="44"/>
      <c r="BQ315" s="44"/>
      <c r="BR315" s="44"/>
      <c r="BS315" s="44"/>
      <c r="BT315" s="44"/>
      <c r="BU315" s="44"/>
      <c r="BV315" s="44"/>
      <c r="BW315" s="44"/>
      <c r="BX315" s="44"/>
      <c r="BY315" s="44"/>
      <c r="BZ315" s="44"/>
      <c r="CA315" s="44"/>
      <c r="CB315" s="44"/>
      <c r="CC315" s="44"/>
      <c r="CD315" s="44"/>
      <c r="CE315" s="44"/>
      <c r="CF315" s="44"/>
      <c r="CG315" s="44"/>
      <c r="CH315" s="44"/>
      <c r="CI315" s="44"/>
      <c r="CJ315" s="44"/>
      <c r="CK315" s="44"/>
      <c r="CL315" s="44"/>
      <c r="CM315" s="44"/>
      <c r="CN315" s="44"/>
      <c r="CO315" s="44"/>
      <c r="CP315" s="44"/>
      <c r="CQ315" s="44"/>
      <c r="CR315" s="44"/>
      <c r="CS315" s="44"/>
      <c r="CT315" s="44"/>
      <c r="CU315" s="44"/>
      <c r="CV315" s="44"/>
      <c r="CW315" s="44"/>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row>
    <row r="316" spans="1:131">
      <c r="A316" s="23" t="s">
        <v>825</v>
      </c>
      <c r="B316" s="23"/>
      <c r="C316" s="82">
        <v>292.65905984338713</v>
      </c>
      <c r="D316" s="82">
        <v>341.07502876871905</v>
      </c>
      <c r="E316" s="82">
        <v>68.21500575374381</v>
      </c>
      <c r="F316" s="82">
        <v>409.29003452246286</v>
      </c>
      <c r="G316" s="82">
        <v>521.62203882566951</v>
      </c>
      <c r="H316" s="82">
        <v>34.209686961678869</v>
      </c>
      <c r="I316" s="82">
        <v>12251.049751664776</v>
      </c>
      <c r="J316" s="82">
        <v>66.294645698413561</v>
      </c>
      <c r="K316" s="82">
        <v>161.38023290471921</v>
      </c>
      <c r="L316" s="260">
        <v>0.27424013334012876</v>
      </c>
      <c r="M316" s="82">
        <v>0.19982057734268066</v>
      </c>
      <c r="N316" s="82">
        <v>3.8525044264467949E-2</v>
      </c>
      <c r="O316" s="82">
        <v>20.595122729425981</v>
      </c>
      <c r="P316" s="82">
        <v>19.560026693796807</v>
      </c>
      <c r="Q316" s="82">
        <v>22.481858120310203</v>
      </c>
      <c r="R316" s="82">
        <v>20.612880377185594</v>
      </c>
      <c r="S316" s="82">
        <v>20.791409439541624</v>
      </c>
      <c r="T316" s="82">
        <v>18.06821572704985</v>
      </c>
      <c r="U316" s="82">
        <v>14.332106375253662</v>
      </c>
      <c r="V316" s="82">
        <v>17.079007514318452</v>
      </c>
      <c r="W316" s="82">
        <v>19.503022538369674</v>
      </c>
      <c r="X316" s="82">
        <v>22.122808977367221</v>
      </c>
      <c r="Y316" s="82">
        <v>19.549016560969047</v>
      </c>
      <c r="Z316" s="82">
        <v>19.11154806823896</v>
      </c>
      <c r="AA316" s="82"/>
      <c r="AB316" s="82">
        <v>5.074362368084822</v>
      </c>
      <c r="AC316" s="82">
        <v>4.5876679363361488</v>
      </c>
      <c r="AD316" s="82">
        <v>4.6981466590926964</v>
      </c>
      <c r="AE316" s="82">
        <v>5.1677638925715712</v>
      </c>
      <c r="AF316" s="82">
        <v>5.2361558653850695</v>
      </c>
      <c r="AG316" s="82">
        <v>4.5669591315191775</v>
      </c>
      <c r="AH316" s="82">
        <v>4.3619281837998072</v>
      </c>
      <c r="AI316" s="82">
        <v>4.3376437190926183</v>
      </c>
      <c r="AJ316" s="82">
        <v>5.766948444636987</v>
      </c>
      <c r="AK316" s="82">
        <v>5.0905432990301716</v>
      </c>
      <c r="AL316" s="82">
        <v>5.0134713214248654</v>
      </c>
      <c r="AM316" s="44">
        <v>4.9504459005861206</v>
      </c>
      <c r="AN316" s="44"/>
      <c r="AO316" s="44"/>
      <c r="AP316" s="44"/>
      <c r="AQ316" s="44"/>
      <c r="AR316" s="44"/>
      <c r="AS316" s="44"/>
      <c r="AT316" s="44"/>
      <c r="AU316" s="44"/>
      <c r="AV316" s="44"/>
      <c r="AW316" s="44"/>
      <c r="AX316" s="44"/>
      <c r="AY316" s="44"/>
      <c r="AZ316" s="44"/>
      <c r="BA316" s="44"/>
      <c r="BB316" s="44"/>
      <c r="BC316" s="44"/>
      <c r="BD316" s="44"/>
      <c r="BE316" s="44"/>
      <c r="BF316" s="44"/>
      <c r="BG316" s="44"/>
      <c r="BH316" s="44"/>
      <c r="BI316" s="44"/>
      <c r="BJ316" s="44"/>
      <c r="BK316" s="44"/>
      <c r="BL316" s="44"/>
      <c r="BM316" s="44"/>
      <c r="BN316" s="44"/>
      <c r="BO316" s="44"/>
      <c r="BP316" s="44"/>
      <c r="BQ316" s="44"/>
      <c r="BR316" s="44"/>
      <c r="BS316" s="44"/>
      <c r="BT316" s="44"/>
      <c r="BU316" s="44"/>
      <c r="BV316" s="44"/>
      <c r="BW316" s="44"/>
      <c r="BX316" s="44"/>
      <c r="BY316" s="44"/>
      <c r="BZ316" s="44"/>
      <c r="CA316" s="44"/>
      <c r="CB316" s="44"/>
      <c r="CC316" s="44"/>
      <c r="CD316" s="44"/>
      <c r="CE316" s="44"/>
      <c r="CF316" s="44"/>
      <c r="CG316" s="44"/>
      <c r="CH316" s="44"/>
      <c r="CI316" s="44"/>
      <c r="CJ316" s="44"/>
      <c r="CK316" s="44"/>
      <c r="CL316" s="44"/>
      <c r="CM316" s="44"/>
      <c r="CN316" s="44"/>
      <c r="CO316" s="44"/>
      <c r="CP316" s="44"/>
      <c r="CQ316" s="44"/>
      <c r="CR316" s="44"/>
      <c r="CS316" s="44"/>
      <c r="CT316" s="44"/>
      <c r="CU316" s="44"/>
      <c r="CV316" s="44"/>
      <c r="CW316" s="44"/>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row>
    <row r="317" spans="1:131">
      <c r="A317" s="23" t="s">
        <v>827</v>
      </c>
      <c r="B317" s="23"/>
      <c r="C317" s="82">
        <v>409.72268378074193</v>
      </c>
      <c r="D317" s="82">
        <v>562.77379746838631</v>
      </c>
      <c r="E317" s="82">
        <v>112.55475949367727</v>
      </c>
      <c r="F317" s="82">
        <v>675.32855696206354</v>
      </c>
      <c r="G317" s="82">
        <v>860.67636406235454</v>
      </c>
      <c r="H317" s="82">
        <v>107.88035105170658</v>
      </c>
      <c r="I317" s="82">
        <v>14438.737207319198</v>
      </c>
      <c r="J317" s="82">
        <v>79.467602254857837</v>
      </c>
      <c r="K317" s="82">
        <v>174.02667135718542</v>
      </c>
      <c r="L317" s="260">
        <v>0.25513186976266478</v>
      </c>
      <c r="M317" s="82">
        <v>1.3119306726023323</v>
      </c>
      <c r="N317" s="82">
        <v>5.3935061970255119E-2</v>
      </c>
      <c r="O317" s="82">
        <v>28.833171821196366</v>
      </c>
      <c r="P317" s="82">
        <v>27.384037371315522</v>
      </c>
      <c r="Q317" s="82">
        <v>31.474601368434278</v>
      </c>
      <c r="R317" s="82">
        <v>28.858032528059823</v>
      </c>
      <c r="S317" s="82">
        <v>29.107973215358268</v>
      </c>
      <c r="T317" s="82">
        <v>25.295502017869786</v>
      </c>
      <c r="U317" s="82">
        <v>20.064948925355125</v>
      </c>
      <c r="V317" s="82">
        <v>23.910610520045825</v>
      </c>
      <c r="W317" s="82">
        <v>27.304231553717536</v>
      </c>
      <c r="X317" s="82">
        <v>30.971932568314102</v>
      </c>
      <c r="Y317" s="82">
        <v>27.368623185356661</v>
      </c>
      <c r="Z317" s="82">
        <v>26.756167295534539</v>
      </c>
      <c r="AA317" s="82"/>
      <c r="AB317" s="82">
        <v>7.1041073153187497</v>
      </c>
      <c r="AC317" s="82">
        <v>6.4227351108706072</v>
      </c>
      <c r="AD317" s="82">
        <v>6.5774053227297733</v>
      </c>
      <c r="AE317" s="82">
        <v>7.2348694496001977</v>
      </c>
      <c r="AF317" s="82">
        <v>7.330618211539095</v>
      </c>
      <c r="AG317" s="82">
        <v>6.3937427841268475</v>
      </c>
      <c r="AH317" s="82">
        <v>6.1066994573197295</v>
      </c>
      <c r="AI317" s="82">
        <v>6.0727012067296648</v>
      </c>
      <c r="AJ317" s="82">
        <v>8.0737278224917794</v>
      </c>
      <c r="AK317" s="82">
        <v>7.1267606186422388</v>
      </c>
      <c r="AL317" s="82">
        <v>7.0188598499948096</v>
      </c>
      <c r="AM317" s="44">
        <v>6.9306242608205668</v>
      </c>
      <c r="AN317" s="44"/>
      <c r="AO317" s="44"/>
      <c r="AP317" s="44"/>
      <c r="AQ317" s="44"/>
      <c r="AR317" s="44"/>
      <c r="AS317" s="44"/>
      <c r="AT317" s="44"/>
      <c r="AU317" s="44"/>
      <c r="AV317" s="44"/>
      <c r="AW317" s="44"/>
      <c r="AX317" s="44"/>
      <c r="AY317" s="44"/>
      <c r="AZ317" s="44"/>
      <c r="BA317" s="44"/>
      <c r="BB317" s="44"/>
      <c r="BC317" s="44"/>
      <c r="BD317" s="44"/>
      <c r="BE317" s="44"/>
      <c r="BF317" s="44"/>
      <c r="BG317" s="44"/>
      <c r="BH317" s="44"/>
      <c r="BI317" s="44"/>
      <c r="BJ317" s="44"/>
      <c r="BK317" s="44"/>
      <c r="BL317" s="44"/>
      <c r="BM317" s="44"/>
      <c r="BN317" s="44"/>
      <c r="BO317" s="44"/>
      <c r="BP317" s="44"/>
      <c r="BQ317" s="44"/>
      <c r="BR317" s="44"/>
      <c r="BS317" s="44"/>
      <c r="BT317" s="44"/>
      <c r="BU317" s="44"/>
      <c r="BV317" s="44"/>
      <c r="BW317" s="44"/>
      <c r="BX317" s="44"/>
      <c r="BY317" s="44"/>
      <c r="BZ317" s="44"/>
      <c r="CA317" s="44"/>
      <c r="CB317" s="44"/>
      <c r="CC317" s="44"/>
      <c r="CD317" s="44"/>
      <c r="CE317" s="44"/>
      <c r="CF317" s="44"/>
      <c r="CG317" s="44"/>
      <c r="CH317" s="44"/>
      <c r="CI317" s="44"/>
      <c r="CJ317" s="44"/>
      <c r="CK317" s="44"/>
      <c r="CL317" s="44"/>
      <c r="CM317" s="44"/>
      <c r="CN317" s="44"/>
      <c r="CO317" s="44"/>
      <c r="CP317" s="44"/>
      <c r="CQ317" s="44"/>
      <c r="CR317" s="44"/>
      <c r="CS317" s="44"/>
      <c r="CT317" s="44"/>
      <c r="CU317" s="44"/>
      <c r="CV317" s="44"/>
      <c r="CW317" s="44"/>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row>
    <row r="318" spans="1:131">
      <c r="A318" s="23" t="s">
        <v>828</v>
      </c>
      <c r="B318" s="23"/>
      <c r="C318" s="82">
        <v>339.34323729065227</v>
      </c>
      <c r="D318" s="82">
        <v>562.77379746838631</v>
      </c>
      <c r="E318" s="82">
        <v>112.55475949367727</v>
      </c>
      <c r="F318" s="82">
        <v>675.32855696206354</v>
      </c>
      <c r="G318" s="82">
        <v>860.67636406235454</v>
      </c>
      <c r="H318" s="82">
        <v>117.6708905886733</v>
      </c>
      <c r="I318" s="82">
        <v>17433.316798120377</v>
      </c>
      <c r="J318" s="82">
        <v>92.799801055457735</v>
      </c>
      <c r="K318" s="82">
        <v>199.67473031653216</v>
      </c>
      <c r="L318" s="260">
        <v>0.23950124183696389</v>
      </c>
      <c r="M318" s="82">
        <v>1.1271612225701597</v>
      </c>
      <c r="N318" s="82">
        <v>7.2757972048064876E-2</v>
      </c>
      <c r="O318" s="82">
        <v>22.591978180040837</v>
      </c>
      <c r="P318" s="82">
        <v>21.139114716279099</v>
      </c>
      <c r="Q318" s="82">
        <v>24.092409529130006</v>
      </c>
      <c r="R318" s="82">
        <v>21.711252819613996</v>
      </c>
      <c r="S318" s="82">
        <v>21.963992367093677</v>
      </c>
      <c r="T318" s="82">
        <v>20.205722996574949</v>
      </c>
      <c r="U318" s="82">
        <v>18.444352525740616</v>
      </c>
      <c r="V318" s="82">
        <v>19.929438963513959</v>
      </c>
      <c r="W318" s="82">
        <v>20.011637449994499</v>
      </c>
      <c r="X318" s="82">
        <v>24.168435698474738</v>
      </c>
      <c r="Y318" s="82">
        <v>21.381224620644424</v>
      </c>
      <c r="Z318" s="82">
        <v>21.954670189273891</v>
      </c>
      <c r="AA318" s="82"/>
      <c r="AB318" s="82">
        <v>7.4446408591084472</v>
      </c>
      <c r="AC318" s="82">
        <v>6.5877605315878744</v>
      </c>
      <c r="AD318" s="82">
        <v>6.7155145870448667</v>
      </c>
      <c r="AE318" s="82">
        <v>6.913645511859432</v>
      </c>
      <c r="AF318" s="82">
        <v>6.7525007820380711</v>
      </c>
      <c r="AG318" s="82">
        <v>6.0577841045380918</v>
      </c>
      <c r="AH318" s="82">
        <v>6.5984109128025663</v>
      </c>
      <c r="AI318" s="82">
        <v>5.9249907295115163</v>
      </c>
      <c r="AJ318" s="82">
        <v>7.1713362235403775</v>
      </c>
      <c r="AK318" s="82">
        <v>6.7279853516563461</v>
      </c>
      <c r="AL318" s="82">
        <v>7.2717630204185495</v>
      </c>
      <c r="AM318" s="44">
        <v>7.5826746201713799</v>
      </c>
      <c r="AN318" s="44"/>
      <c r="AO318" s="44"/>
      <c r="AP318" s="44"/>
      <c r="AQ318" s="44"/>
      <c r="AR318" s="44"/>
      <c r="AS318" s="44"/>
      <c r="AT318" s="44"/>
      <c r="AU318" s="44"/>
      <c r="AV318" s="44"/>
      <c r="AW318" s="44"/>
      <c r="AX318" s="44"/>
      <c r="AY318" s="44"/>
      <c r="AZ318" s="44"/>
      <c r="BA318" s="44"/>
      <c r="BB318" s="44"/>
      <c r="BC318" s="44"/>
      <c r="BD318" s="44"/>
      <c r="BE318" s="44"/>
      <c r="BF318" s="44"/>
      <c r="BG318" s="44"/>
      <c r="BH318" s="44"/>
      <c r="BI318" s="44"/>
      <c r="BJ318" s="44"/>
      <c r="BK318" s="44"/>
      <c r="BL318" s="44"/>
      <c r="BM318" s="44"/>
      <c r="BN318" s="44"/>
      <c r="BO318" s="44"/>
      <c r="BP318" s="44"/>
      <c r="BQ318" s="44"/>
      <c r="BR318" s="44"/>
      <c r="BS318" s="44"/>
      <c r="BT318" s="44"/>
      <c r="BU318" s="44"/>
      <c r="BV318" s="44"/>
      <c r="BW318" s="44"/>
      <c r="BX318" s="44"/>
      <c r="BY318" s="44"/>
      <c r="BZ318" s="44"/>
      <c r="CA318" s="44"/>
      <c r="CB318" s="44"/>
      <c r="CC318" s="44"/>
      <c r="CD318" s="44"/>
      <c r="CE318" s="44"/>
      <c r="CF318" s="44"/>
      <c r="CG318" s="44"/>
      <c r="CH318" s="44"/>
      <c r="CI318" s="44"/>
      <c r="CJ318" s="44"/>
      <c r="CK318" s="44"/>
      <c r="CL318" s="44"/>
      <c r="CM318" s="44"/>
      <c r="CN318" s="44"/>
      <c r="CO318" s="44"/>
      <c r="CP318" s="44"/>
      <c r="CQ318" s="44"/>
      <c r="CR318" s="44"/>
      <c r="CS318" s="44"/>
      <c r="CT318" s="44"/>
      <c r="CU318" s="44"/>
      <c r="CV318" s="44"/>
      <c r="CW318" s="44"/>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row>
    <row r="319" spans="1:131">
      <c r="A319" s="23" t="s">
        <v>826</v>
      </c>
      <c r="B319" s="23"/>
      <c r="C319" s="82">
        <v>226.18425274339933</v>
      </c>
      <c r="D319" s="82">
        <v>368.550861496327</v>
      </c>
      <c r="E319" s="82">
        <v>73.710172299265409</v>
      </c>
      <c r="F319" s="82">
        <v>442.26103379559243</v>
      </c>
      <c r="G319" s="82">
        <v>563.64211850592767</v>
      </c>
      <c r="H319" s="82">
        <v>25.42215969827069</v>
      </c>
      <c r="I319" s="82">
        <v>17128.542809939052</v>
      </c>
      <c r="J319" s="82">
        <v>93.206178038481752</v>
      </c>
      <c r="K319" s="82">
        <v>213.51189660240865</v>
      </c>
      <c r="L319" s="260">
        <v>0.21639077851307306</v>
      </c>
      <c r="M319" s="82">
        <v>5.2141645399602865E-2</v>
      </c>
      <c r="N319" s="82">
        <v>3.9565929573242641E-2</v>
      </c>
      <c r="O319" s="82">
        <v>14.64928942247087</v>
      </c>
      <c r="P319" s="82">
        <v>13.499644073808803</v>
      </c>
      <c r="Q319" s="82">
        <v>15.249057988508884</v>
      </c>
      <c r="R319" s="82">
        <v>13.92381955423823</v>
      </c>
      <c r="S319" s="82">
        <v>13.920890998909014</v>
      </c>
      <c r="T319" s="82">
        <v>13.933587772183895</v>
      </c>
      <c r="U319" s="82">
        <v>13.662422543379867</v>
      </c>
      <c r="V319" s="82">
        <v>14.64009823924539</v>
      </c>
      <c r="W319" s="82">
        <v>13.215243630876948</v>
      </c>
      <c r="X319" s="82">
        <v>14.756012715798381</v>
      </c>
      <c r="Y319" s="82">
        <v>13.620561889279459</v>
      </c>
      <c r="Z319" s="82">
        <v>14.265523472490482</v>
      </c>
      <c r="AA319" s="82"/>
      <c r="AB319" s="82">
        <v>4.7099317497970636</v>
      </c>
      <c r="AC319" s="82">
        <v>4.2026787997253372</v>
      </c>
      <c r="AD319" s="82">
        <v>4.3300352651725236</v>
      </c>
      <c r="AE319" s="82">
        <v>4.8280762671081172</v>
      </c>
      <c r="AF319" s="82">
        <v>4.9237754404760476</v>
      </c>
      <c r="AG319" s="82">
        <v>4.7158969617200182</v>
      </c>
      <c r="AH319" s="82">
        <v>5.1419495908148658</v>
      </c>
      <c r="AI319" s="82">
        <v>4.8446325419856739</v>
      </c>
      <c r="AJ319" s="82">
        <v>5.1415845352093905</v>
      </c>
      <c r="AK319" s="82">
        <v>4.7524420842182682</v>
      </c>
      <c r="AL319" s="82">
        <v>4.5303061764310089</v>
      </c>
      <c r="AM319" s="44">
        <v>4.7267910295507631</v>
      </c>
      <c r="AN319" s="44"/>
      <c r="AO319" s="44"/>
      <c r="AP319" s="44"/>
      <c r="AQ319" s="44"/>
      <c r="AR319" s="44"/>
      <c r="AS319" s="44"/>
      <c r="AT319" s="44"/>
      <c r="AU319" s="44"/>
      <c r="AV319" s="44"/>
      <c r="AW319" s="44"/>
      <c r="AX319" s="44"/>
      <c r="AY319" s="44"/>
      <c r="AZ319" s="44"/>
      <c r="BA319" s="44"/>
      <c r="BB319" s="44"/>
      <c r="BC319" s="44"/>
      <c r="BD319" s="44"/>
      <c r="BE319" s="44"/>
      <c r="BF319" s="44"/>
      <c r="BG319" s="44"/>
      <c r="BH319" s="44"/>
      <c r="BI319" s="44"/>
      <c r="BJ319" s="44"/>
      <c r="BK319" s="44"/>
      <c r="BL319" s="44"/>
      <c r="BM319" s="44"/>
      <c r="BN319" s="44"/>
      <c r="BO319" s="44"/>
      <c r="BP319" s="44"/>
      <c r="BQ319" s="44"/>
      <c r="BR319" s="44"/>
      <c r="BS319" s="44"/>
      <c r="BT319" s="44"/>
      <c r="BU319" s="44"/>
      <c r="BV319" s="44"/>
      <c r="BW319" s="44"/>
      <c r="BX319" s="44"/>
      <c r="BY319" s="44"/>
      <c r="BZ319" s="44"/>
      <c r="CA319" s="44"/>
      <c r="CB319" s="44"/>
      <c r="CC319" s="44"/>
      <c r="CD319" s="44"/>
      <c r="CE319" s="44"/>
      <c r="CF319" s="44"/>
      <c r="CG319" s="44"/>
      <c r="CH319" s="44"/>
      <c r="CI319" s="44"/>
      <c r="CJ319" s="44"/>
      <c r="CK319" s="44"/>
      <c r="CL319" s="44"/>
      <c r="CM319" s="44"/>
      <c r="CN319" s="44"/>
      <c r="CO319" s="44"/>
      <c r="CP319" s="44"/>
      <c r="CQ319" s="44"/>
      <c r="CR319" s="44"/>
      <c r="CS319" s="44"/>
      <c r="CT319" s="44"/>
      <c r="CU319" s="44"/>
      <c r="CV319" s="44"/>
      <c r="CW319" s="44"/>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row>
    <row r="320" spans="1:131">
      <c r="A320" s="23" t="s">
        <v>829</v>
      </c>
      <c r="B320" s="23"/>
      <c r="C320" s="82">
        <v>0</v>
      </c>
      <c r="D320" s="82">
        <v>0</v>
      </c>
      <c r="E320" s="82">
        <v>0</v>
      </c>
      <c r="F320" s="82">
        <v>0</v>
      </c>
      <c r="G320" s="82">
        <v>0</v>
      </c>
      <c r="H320" s="82">
        <v>-103.0812072725461</v>
      </c>
      <c r="I320" s="82">
        <v>0</v>
      </c>
      <c r="J320" s="82">
        <v>9999</v>
      </c>
      <c r="K320" s="82">
        <v>9999</v>
      </c>
      <c r="L320" s="260">
        <v>0</v>
      </c>
      <c r="M320" s="82">
        <v>-1.7740625908700156</v>
      </c>
      <c r="N320" s="82">
        <v>0</v>
      </c>
      <c r="O320" s="82">
        <v>0</v>
      </c>
      <c r="P320" s="82">
        <v>0</v>
      </c>
      <c r="Q320" s="82">
        <v>0</v>
      </c>
      <c r="R320" s="82">
        <v>0</v>
      </c>
      <c r="S320" s="82">
        <v>0</v>
      </c>
      <c r="T320" s="82">
        <v>0</v>
      </c>
      <c r="U320" s="82">
        <v>0</v>
      </c>
      <c r="V320" s="82">
        <v>0</v>
      </c>
      <c r="W320" s="82">
        <v>0</v>
      </c>
      <c r="X320" s="82">
        <v>0</v>
      </c>
      <c r="Y320" s="82">
        <v>0</v>
      </c>
      <c r="Z320" s="82">
        <v>0</v>
      </c>
      <c r="AA320" s="82"/>
      <c r="AB320" s="82">
        <v>0</v>
      </c>
      <c r="AC320" s="82">
        <v>0</v>
      </c>
      <c r="AD320" s="82">
        <v>0</v>
      </c>
      <c r="AE320" s="82">
        <v>0</v>
      </c>
      <c r="AF320" s="82">
        <v>0</v>
      </c>
      <c r="AG320" s="82">
        <v>0</v>
      </c>
      <c r="AH320" s="82">
        <v>0</v>
      </c>
      <c r="AI320" s="82">
        <v>0</v>
      </c>
      <c r="AJ320" s="82">
        <v>0</v>
      </c>
      <c r="AK320" s="82">
        <v>0</v>
      </c>
      <c r="AL320" s="82">
        <v>0</v>
      </c>
      <c r="AM320" s="44">
        <v>0</v>
      </c>
      <c r="AN320" s="44"/>
      <c r="AO320" s="44"/>
      <c r="AP320" s="44"/>
      <c r="AQ320" s="44"/>
      <c r="AR320" s="44"/>
      <c r="AS320" s="44"/>
      <c r="AT320" s="44"/>
      <c r="AU320" s="44"/>
      <c r="AV320" s="44"/>
      <c r="AW320" s="44"/>
      <c r="AX320" s="44"/>
      <c r="AY320" s="44"/>
      <c r="AZ320" s="44"/>
      <c r="BA320" s="44"/>
      <c r="BB320" s="44"/>
      <c r="BC320" s="44"/>
      <c r="BD320" s="44"/>
      <c r="BE320" s="44"/>
      <c r="BF320" s="44"/>
      <c r="BG320" s="44"/>
      <c r="BH320" s="44"/>
      <c r="BI320" s="44"/>
      <c r="BJ320" s="44"/>
      <c r="BK320" s="44"/>
      <c r="BL320" s="44"/>
      <c r="BM320" s="44"/>
      <c r="BN320" s="44"/>
      <c r="BO320" s="44"/>
      <c r="BP320" s="44"/>
      <c r="BQ320" s="44"/>
      <c r="BR320" s="44"/>
      <c r="BS320" s="44"/>
      <c r="BT320" s="44"/>
      <c r="BU320" s="44"/>
      <c r="BV320" s="44"/>
      <c r="BW320" s="44"/>
      <c r="BX320" s="44"/>
      <c r="BY320" s="44"/>
      <c r="BZ320" s="44"/>
      <c r="CA320" s="44"/>
      <c r="CB320" s="44"/>
      <c r="CC320" s="44"/>
      <c r="CD320" s="44"/>
      <c r="CE320" s="44"/>
      <c r="CF320" s="44"/>
      <c r="CG320" s="44"/>
      <c r="CH320" s="44"/>
      <c r="CI320" s="44"/>
      <c r="CJ320" s="44"/>
      <c r="CK320" s="44"/>
      <c r="CL320" s="44"/>
      <c r="CM320" s="44"/>
      <c r="CN320" s="44"/>
      <c r="CO320" s="44"/>
      <c r="CP320" s="44"/>
      <c r="CQ320" s="44"/>
      <c r="CR320" s="44"/>
      <c r="CS320" s="44"/>
      <c r="CT320" s="44"/>
      <c r="CU320" s="44"/>
      <c r="CV320" s="44"/>
      <c r="CW320" s="44"/>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row>
    <row r="321" spans="1:131">
      <c r="A321" s="23" t="s">
        <v>830</v>
      </c>
      <c r="B321" s="23"/>
      <c r="C321" s="82">
        <v>0</v>
      </c>
      <c r="D321" s="82">
        <v>0</v>
      </c>
      <c r="E321" s="82">
        <v>0</v>
      </c>
      <c r="F321" s="82">
        <v>0</v>
      </c>
      <c r="G321" s="82">
        <v>0</v>
      </c>
      <c r="H321" s="82">
        <v>-134.31793674907539</v>
      </c>
      <c r="I321" s="82">
        <v>0</v>
      </c>
      <c r="J321" s="82">
        <v>9999</v>
      </c>
      <c r="K321" s="82">
        <v>9999</v>
      </c>
      <c r="L321" s="260">
        <v>0</v>
      </c>
      <c r="M321" s="82">
        <v>-2.3116573153760887</v>
      </c>
      <c r="N321" s="82">
        <v>0</v>
      </c>
      <c r="O321" s="82">
        <v>0</v>
      </c>
      <c r="P321" s="82">
        <v>0</v>
      </c>
      <c r="Q321" s="82">
        <v>0</v>
      </c>
      <c r="R321" s="82">
        <v>0</v>
      </c>
      <c r="S321" s="82">
        <v>0</v>
      </c>
      <c r="T321" s="82">
        <v>0</v>
      </c>
      <c r="U321" s="82">
        <v>0</v>
      </c>
      <c r="V321" s="82">
        <v>0</v>
      </c>
      <c r="W321" s="82">
        <v>0</v>
      </c>
      <c r="X321" s="82">
        <v>0</v>
      </c>
      <c r="Y321" s="82">
        <v>0</v>
      </c>
      <c r="Z321" s="82">
        <v>0</v>
      </c>
      <c r="AA321" s="82"/>
      <c r="AB321" s="82">
        <v>0</v>
      </c>
      <c r="AC321" s="82">
        <v>0</v>
      </c>
      <c r="AD321" s="82">
        <v>0</v>
      </c>
      <c r="AE321" s="82">
        <v>0</v>
      </c>
      <c r="AF321" s="82">
        <v>0</v>
      </c>
      <c r="AG321" s="82">
        <v>0</v>
      </c>
      <c r="AH321" s="82">
        <v>0</v>
      </c>
      <c r="AI321" s="82">
        <v>0</v>
      </c>
      <c r="AJ321" s="82">
        <v>0</v>
      </c>
      <c r="AK321" s="82">
        <v>0</v>
      </c>
      <c r="AL321" s="82">
        <v>0</v>
      </c>
      <c r="AM321" s="44">
        <v>0</v>
      </c>
      <c r="AN321" s="44"/>
      <c r="AO321" s="44"/>
      <c r="AP321" s="44"/>
      <c r="AQ321" s="44"/>
      <c r="AR321" s="44"/>
      <c r="AS321" s="44"/>
      <c r="AT321" s="44"/>
      <c r="AU321" s="44"/>
      <c r="AV321" s="44"/>
      <c r="AW321" s="44"/>
      <c r="AX321" s="44"/>
      <c r="AY321" s="44"/>
      <c r="AZ321" s="44"/>
      <c r="BA321" s="44"/>
      <c r="BB321" s="44"/>
      <c r="BC321" s="44"/>
      <c r="BD321" s="44"/>
      <c r="BE321" s="44"/>
      <c r="BF321" s="44"/>
      <c r="BG321" s="44"/>
      <c r="BH321" s="44"/>
      <c r="BI321" s="44"/>
      <c r="BJ321" s="44"/>
      <c r="BK321" s="44"/>
      <c r="BL321" s="44"/>
      <c r="BM321" s="44"/>
      <c r="BN321" s="44"/>
      <c r="BO321" s="44"/>
      <c r="BP321" s="44"/>
      <c r="BQ321" s="44"/>
      <c r="BR321" s="44"/>
      <c r="BS321" s="44"/>
      <c r="BT321" s="44"/>
      <c r="BU321" s="44"/>
      <c r="BV321" s="44"/>
      <c r="BW321" s="44"/>
      <c r="BX321" s="44"/>
      <c r="BY321" s="44"/>
      <c r="BZ321" s="44"/>
      <c r="CA321" s="44"/>
      <c r="CB321" s="44"/>
      <c r="CC321" s="44"/>
      <c r="CD321" s="44"/>
      <c r="CE321" s="44"/>
      <c r="CF321" s="44"/>
      <c r="CG321" s="44"/>
      <c r="CH321" s="44"/>
      <c r="CI321" s="44"/>
      <c r="CJ321" s="44"/>
      <c r="CK321" s="44"/>
      <c r="CL321" s="44"/>
      <c r="CM321" s="44"/>
      <c r="CN321" s="44"/>
      <c r="CO321" s="44"/>
      <c r="CP321" s="44"/>
      <c r="CQ321" s="44"/>
      <c r="CR321" s="44"/>
      <c r="CS321" s="44"/>
      <c r="CT321" s="44"/>
      <c r="CU321" s="44"/>
      <c r="CV321" s="44"/>
      <c r="CW321" s="44"/>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row>
    <row r="322" spans="1:131">
      <c r="A322" s="23" t="s">
        <v>831</v>
      </c>
      <c r="B322" s="23"/>
      <c r="C322" s="82">
        <v>0</v>
      </c>
      <c r="D322" s="82">
        <v>0</v>
      </c>
      <c r="E322" s="82">
        <v>0</v>
      </c>
      <c r="F322" s="82">
        <v>0</v>
      </c>
      <c r="G322" s="82">
        <v>0</v>
      </c>
      <c r="H322" s="82">
        <v>-121.82324495846363</v>
      </c>
      <c r="I322" s="82">
        <v>0</v>
      </c>
      <c r="J322" s="82">
        <v>9999</v>
      </c>
      <c r="K322" s="82">
        <v>9999</v>
      </c>
      <c r="L322" s="260">
        <v>0</v>
      </c>
      <c r="M322" s="82">
        <v>-2.0966194255736608</v>
      </c>
      <c r="N322" s="82">
        <v>0</v>
      </c>
      <c r="O322" s="82">
        <v>0</v>
      </c>
      <c r="P322" s="82">
        <v>0</v>
      </c>
      <c r="Q322" s="82">
        <v>0</v>
      </c>
      <c r="R322" s="82">
        <v>0</v>
      </c>
      <c r="S322" s="82">
        <v>0</v>
      </c>
      <c r="T322" s="82">
        <v>0</v>
      </c>
      <c r="U322" s="82">
        <v>0</v>
      </c>
      <c r="V322" s="82">
        <v>0</v>
      </c>
      <c r="W322" s="82">
        <v>0</v>
      </c>
      <c r="X322" s="82">
        <v>0</v>
      </c>
      <c r="Y322" s="82">
        <v>0</v>
      </c>
      <c r="Z322" s="82">
        <v>0</v>
      </c>
      <c r="AA322" s="82"/>
      <c r="AB322" s="82">
        <v>0</v>
      </c>
      <c r="AC322" s="82">
        <v>0</v>
      </c>
      <c r="AD322" s="82">
        <v>0</v>
      </c>
      <c r="AE322" s="82">
        <v>0</v>
      </c>
      <c r="AF322" s="82">
        <v>0</v>
      </c>
      <c r="AG322" s="82">
        <v>0</v>
      </c>
      <c r="AH322" s="82">
        <v>0</v>
      </c>
      <c r="AI322" s="82">
        <v>0</v>
      </c>
      <c r="AJ322" s="82">
        <v>0</v>
      </c>
      <c r="AK322" s="82">
        <v>0</v>
      </c>
      <c r="AL322" s="82">
        <v>0</v>
      </c>
      <c r="AM322" s="44">
        <v>0</v>
      </c>
      <c r="AN322" s="44"/>
      <c r="AO322" s="44"/>
      <c r="AP322" s="44"/>
      <c r="AQ322" s="44"/>
      <c r="AR322" s="44"/>
      <c r="AS322" s="44"/>
      <c r="AT322" s="44"/>
      <c r="AU322" s="44"/>
      <c r="AV322" s="44"/>
      <c r="AW322" s="44"/>
      <c r="AX322" s="44"/>
      <c r="AY322" s="44"/>
      <c r="AZ322" s="44"/>
      <c r="BA322" s="44"/>
      <c r="BB322" s="44"/>
      <c r="BC322" s="44"/>
      <c r="BD322" s="44"/>
      <c r="BE322" s="44"/>
      <c r="BF322" s="44"/>
      <c r="BG322" s="44"/>
      <c r="BH322" s="44"/>
      <c r="BI322" s="44"/>
      <c r="BJ322" s="44"/>
      <c r="BK322" s="44"/>
      <c r="BL322" s="44"/>
      <c r="BM322" s="44"/>
      <c r="BN322" s="44"/>
      <c r="BO322" s="44"/>
      <c r="BP322" s="44"/>
      <c r="BQ322" s="44"/>
      <c r="BR322" s="44"/>
      <c r="BS322" s="44"/>
      <c r="BT322" s="44"/>
      <c r="BU322" s="44"/>
      <c r="BV322" s="44"/>
      <c r="BW322" s="44"/>
      <c r="BX322" s="44"/>
      <c r="BY322" s="44"/>
      <c r="BZ322" s="44"/>
      <c r="CA322" s="44"/>
      <c r="CB322" s="44"/>
      <c r="CC322" s="44"/>
      <c r="CD322" s="44"/>
      <c r="CE322" s="44"/>
      <c r="CF322" s="44"/>
      <c r="CG322" s="44"/>
      <c r="CH322" s="44"/>
      <c r="CI322" s="44"/>
      <c r="CJ322" s="44"/>
      <c r="CK322" s="44"/>
      <c r="CL322" s="44"/>
      <c r="CM322" s="44"/>
      <c r="CN322" s="44"/>
      <c r="CO322" s="44"/>
      <c r="CP322" s="44"/>
      <c r="CQ322" s="44"/>
      <c r="CR322" s="44"/>
      <c r="CS322" s="44"/>
      <c r="CT322" s="44"/>
      <c r="CU322" s="44"/>
      <c r="CV322" s="44"/>
      <c r="CW322" s="44"/>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row>
    <row r="323" spans="1:131">
      <c r="A323" s="23" t="s">
        <v>832</v>
      </c>
      <c r="B323" s="23"/>
      <c r="C323" s="82">
        <v>0</v>
      </c>
      <c r="D323" s="82">
        <v>0</v>
      </c>
      <c r="E323" s="82">
        <v>0</v>
      </c>
      <c r="F323" s="82">
        <v>0</v>
      </c>
      <c r="G323" s="82">
        <v>0</v>
      </c>
      <c r="H323" s="82">
        <v>-96.833861377240211</v>
      </c>
      <c r="I323" s="82">
        <v>0</v>
      </c>
      <c r="J323" s="82">
        <v>9999</v>
      </c>
      <c r="K323" s="82">
        <v>9999</v>
      </c>
      <c r="L323" s="260">
        <v>0</v>
      </c>
      <c r="M323" s="82">
        <v>-1.6665436459688066</v>
      </c>
      <c r="N323" s="82">
        <v>0</v>
      </c>
      <c r="O323" s="82">
        <v>0</v>
      </c>
      <c r="P323" s="82">
        <v>0</v>
      </c>
      <c r="Q323" s="82">
        <v>0</v>
      </c>
      <c r="R323" s="82">
        <v>0</v>
      </c>
      <c r="S323" s="82">
        <v>0</v>
      </c>
      <c r="T323" s="82">
        <v>0</v>
      </c>
      <c r="U323" s="82">
        <v>0</v>
      </c>
      <c r="V323" s="82">
        <v>0</v>
      </c>
      <c r="W323" s="82">
        <v>0</v>
      </c>
      <c r="X323" s="82">
        <v>0</v>
      </c>
      <c r="Y323" s="82">
        <v>0</v>
      </c>
      <c r="Z323" s="82">
        <v>0</v>
      </c>
      <c r="AA323" s="82"/>
      <c r="AB323" s="82">
        <v>0</v>
      </c>
      <c r="AC323" s="82">
        <v>0</v>
      </c>
      <c r="AD323" s="82">
        <v>0</v>
      </c>
      <c r="AE323" s="82">
        <v>0</v>
      </c>
      <c r="AF323" s="82">
        <v>0</v>
      </c>
      <c r="AG323" s="82">
        <v>0</v>
      </c>
      <c r="AH323" s="82">
        <v>0</v>
      </c>
      <c r="AI323" s="82">
        <v>0</v>
      </c>
      <c r="AJ323" s="82">
        <v>0</v>
      </c>
      <c r="AK323" s="82">
        <v>0</v>
      </c>
      <c r="AL323" s="82">
        <v>0</v>
      </c>
      <c r="AM323" s="44">
        <v>0</v>
      </c>
      <c r="AN323" s="44"/>
      <c r="AO323" s="44"/>
      <c r="AP323" s="44"/>
      <c r="AQ323" s="44"/>
      <c r="AR323" s="44"/>
      <c r="AS323" s="44"/>
      <c r="AT323" s="44"/>
      <c r="AU323" s="44"/>
      <c r="AV323" s="44"/>
      <c r="AW323" s="44"/>
      <c r="AX323" s="44"/>
      <c r="AY323" s="44"/>
      <c r="AZ323" s="44"/>
      <c r="BA323" s="44"/>
      <c r="BB323" s="44"/>
      <c r="BC323" s="44"/>
      <c r="BD323" s="44"/>
      <c r="BE323" s="44"/>
      <c r="BF323" s="44"/>
      <c r="BG323" s="44"/>
      <c r="BH323" s="44"/>
      <c r="BI323" s="44"/>
      <c r="BJ323" s="44"/>
      <c r="BK323" s="44"/>
      <c r="BL323" s="44"/>
      <c r="BM323" s="44"/>
      <c r="BN323" s="44"/>
      <c r="BO323" s="44"/>
      <c r="BP323" s="44"/>
      <c r="BQ323" s="44"/>
      <c r="BR323" s="44"/>
      <c r="BS323" s="44"/>
      <c r="BT323" s="44"/>
      <c r="BU323" s="44"/>
      <c r="BV323" s="44"/>
      <c r="BW323" s="44"/>
      <c r="BX323" s="44"/>
      <c r="BY323" s="44"/>
      <c r="BZ323" s="44"/>
      <c r="CA323" s="44"/>
      <c r="CB323" s="44"/>
      <c r="CC323" s="44"/>
      <c r="CD323" s="44"/>
      <c r="CE323" s="44"/>
      <c r="CF323" s="44"/>
      <c r="CG323" s="44"/>
      <c r="CH323" s="44"/>
      <c r="CI323" s="44"/>
      <c r="CJ323" s="44"/>
      <c r="CK323" s="44"/>
      <c r="CL323" s="44"/>
      <c r="CM323" s="44"/>
      <c r="CN323" s="44"/>
      <c r="CO323" s="44"/>
      <c r="CP323" s="44"/>
      <c r="CQ323" s="44"/>
      <c r="CR323" s="44"/>
      <c r="CS323" s="44"/>
      <c r="CT323" s="44"/>
      <c r="CU323" s="44"/>
      <c r="CV323" s="44"/>
      <c r="CW323" s="44"/>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row>
    <row r="324" spans="1:131">
      <c r="A324" s="23" t="s">
        <v>833</v>
      </c>
      <c r="B324" s="23"/>
      <c r="C324" s="82">
        <v>0</v>
      </c>
      <c r="D324" s="82">
        <v>0</v>
      </c>
      <c r="E324" s="82">
        <v>0</v>
      </c>
      <c r="F324" s="82">
        <v>0</v>
      </c>
      <c r="G324" s="82">
        <v>0</v>
      </c>
      <c r="H324" s="82">
        <v>-68.866847074153767</v>
      </c>
      <c r="I324" s="82">
        <v>0</v>
      </c>
      <c r="J324" s="82">
        <v>9999</v>
      </c>
      <c r="K324" s="82">
        <v>9999</v>
      </c>
      <c r="L324" s="260">
        <v>0</v>
      </c>
      <c r="M324" s="82">
        <v>-1.1827083817970334</v>
      </c>
      <c r="N324" s="82">
        <v>0</v>
      </c>
      <c r="O324" s="82">
        <v>0</v>
      </c>
      <c r="P324" s="82">
        <v>0</v>
      </c>
      <c r="Q324" s="82">
        <v>0</v>
      </c>
      <c r="R324" s="82">
        <v>0</v>
      </c>
      <c r="S324" s="82">
        <v>0</v>
      </c>
      <c r="T324" s="82">
        <v>0</v>
      </c>
      <c r="U324" s="82">
        <v>0</v>
      </c>
      <c r="V324" s="82">
        <v>0</v>
      </c>
      <c r="W324" s="82">
        <v>0</v>
      </c>
      <c r="X324" s="82">
        <v>0</v>
      </c>
      <c r="Y324" s="82">
        <v>0</v>
      </c>
      <c r="Z324" s="82">
        <v>0</v>
      </c>
      <c r="AA324" s="82"/>
      <c r="AB324" s="82">
        <v>0</v>
      </c>
      <c r="AC324" s="82">
        <v>0</v>
      </c>
      <c r="AD324" s="82">
        <v>0</v>
      </c>
      <c r="AE324" s="82">
        <v>0</v>
      </c>
      <c r="AF324" s="82">
        <v>0</v>
      </c>
      <c r="AG324" s="82">
        <v>0</v>
      </c>
      <c r="AH324" s="82">
        <v>0</v>
      </c>
      <c r="AI324" s="82">
        <v>0</v>
      </c>
      <c r="AJ324" s="82">
        <v>0</v>
      </c>
      <c r="AK324" s="82">
        <v>0</v>
      </c>
      <c r="AL324" s="82">
        <v>0</v>
      </c>
      <c r="AM324" s="44">
        <v>0</v>
      </c>
      <c r="AN324" s="44"/>
      <c r="AO324" s="44"/>
      <c r="AP324" s="44"/>
      <c r="AQ324" s="44"/>
      <c r="AR324" s="44"/>
      <c r="AS324" s="44"/>
      <c r="AT324" s="44"/>
      <c r="AU324" s="44"/>
      <c r="AV324" s="44"/>
      <c r="AW324" s="44"/>
      <c r="AX324" s="44"/>
      <c r="AY324" s="44"/>
      <c r="AZ324" s="44"/>
      <c r="BA324" s="44"/>
      <c r="BB324" s="44"/>
      <c r="BC324" s="44"/>
      <c r="BD324" s="44"/>
      <c r="BE324" s="44"/>
      <c r="BF324" s="44"/>
      <c r="BG324" s="44"/>
      <c r="BH324" s="44"/>
      <c r="BI324" s="44"/>
      <c r="BJ324" s="44"/>
      <c r="BK324" s="44"/>
      <c r="BL324" s="44"/>
      <c r="BM324" s="44"/>
      <c r="BN324" s="44"/>
      <c r="BO324" s="44"/>
      <c r="BP324" s="44"/>
      <c r="BQ324" s="44"/>
      <c r="BR324" s="44"/>
      <c r="BS324" s="44"/>
      <c r="BT324" s="44"/>
      <c r="BU324" s="44"/>
      <c r="BV324" s="44"/>
      <c r="BW324" s="44"/>
      <c r="BX324" s="44"/>
      <c r="BY324" s="44"/>
      <c r="BZ324" s="44"/>
      <c r="CA324" s="44"/>
      <c r="CB324" s="44"/>
      <c r="CC324" s="44"/>
      <c r="CD324" s="44"/>
      <c r="CE324" s="44"/>
      <c r="CF324" s="44"/>
      <c r="CG324" s="44"/>
      <c r="CH324" s="44"/>
      <c r="CI324" s="44"/>
      <c r="CJ324" s="44"/>
      <c r="CK324" s="44"/>
      <c r="CL324" s="44"/>
      <c r="CM324" s="44"/>
      <c r="CN324" s="44"/>
      <c r="CO324" s="44"/>
      <c r="CP324" s="44"/>
      <c r="CQ324" s="44"/>
      <c r="CR324" s="44"/>
      <c r="CS324" s="44"/>
      <c r="CT324" s="44"/>
      <c r="CU324" s="44"/>
      <c r="CV324" s="44"/>
      <c r="CW324" s="44"/>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row>
    <row r="325" spans="1:131">
      <c r="A325" s="23" t="s">
        <v>834</v>
      </c>
      <c r="B325" s="23"/>
      <c r="C325" s="82">
        <v>0</v>
      </c>
      <c r="D325" s="82">
        <v>0</v>
      </c>
      <c r="E325" s="82">
        <v>0</v>
      </c>
      <c r="F325" s="82">
        <v>0</v>
      </c>
      <c r="G325" s="82">
        <v>0</v>
      </c>
      <c r="H325" s="82">
        <v>-122.08213799509083</v>
      </c>
      <c r="I325" s="82">
        <v>0</v>
      </c>
      <c r="J325" s="82">
        <v>9999</v>
      </c>
      <c r="K325" s="82">
        <v>9999</v>
      </c>
      <c r="L325" s="260">
        <v>0</v>
      </c>
      <c r="M325" s="82">
        <v>-2.0966194040947452</v>
      </c>
      <c r="N325" s="82">
        <v>0</v>
      </c>
      <c r="O325" s="82">
        <v>0</v>
      </c>
      <c r="P325" s="82">
        <v>0</v>
      </c>
      <c r="Q325" s="82">
        <v>0</v>
      </c>
      <c r="R325" s="82">
        <v>0</v>
      </c>
      <c r="S325" s="82">
        <v>0</v>
      </c>
      <c r="T325" s="82">
        <v>0</v>
      </c>
      <c r="U325" s="82">
        <v>0</v>
      </c>
      <c r="V325" s="82">
        <v>0</v>
      </c>
      <c r="W325" s="82">
        <v>0</v>
      </c>
      <c r="X325" s="82">
        <v>0</v>
      </c>
      <c r="Y325" s="82">
        <v>0</v>
      </c>
      <c r="Z325" s="82">
        <v>0</v>
      </c>
      <c r="AA325" s="82"/>
      <c r="AB325" s="82">
        <v>0</v>
      </c>
      <c r="AC325" s="82">
        <v>0</v>
      </c>
      <c r="AD325" s="82">
        <v>0</v>
      </c>
      <c r="AE325" s="82">
        <v>0</v>
      </c>
      <c r="AF325" s="82">
        <v>0</v>
      </c>
      <c r="AG325" s="82">
        <v>0</v>
      </c>
      <c r="AH325" s="82">
        <v>0</v>
      </c>
      <c r="AI325" s="82">
        <v>0</v>
      </c>
      <c r="AJ325" s="82">
        <v>0</v>
      </c>
      <c r="AK325" s="82">
        <v>0</v>
      </c>
      <c r="AL325" s="82">
        <v>0</v>
      </c>
      <c r="AM325" s="44">
        <v>0</v>
      </c>
      <c r="AN325" s="44"/>
      <c r="AO325" s="44"/>
      <c r="AP325" s="44"/>
      <c r="AQ325" s="44"/>
      <c r="AR325" s="44"/>
      <c r="AS325" s="44"/>
      <c r="AT325" s="44"/>
      <c r="AU325" s="44"/>
      <c r="AV325" s="44"/>
      <c r="AW325" s="44"/>
      <c r="AX325" s="44"/>
      <c r="AY325" s="44"/>
      <c r="AZ325" s="44"/>
      <c r="BA325" s="44"/>
      <c r="BB325" s="44"/>
      <c r="BC325" s="44"/>
      <c r="BD325" s="44"/>
      <c r="BE325" s="44"/>
      <c r="BF325" s="44"/>
      <c r="BG325" s="44"/>
      <c r="BH325" s="44"/>
      <c r="BI325" s="44"/>
      <c r="BJ325" s="44"/>
      <c r="BK325" s="44"/>
      <c r="BL325" s="44"/>
      <c r="BM325" s="44"/>
      <c r="BN325" s="44"/>
      <c r="BO325" s="44"/>
      <c r="BP325" s="44"/>
      <c r="BQ325" s="44"/>
      <c r="BR325" s="44"/>
      <c r="BS325" s="44"/>
      <c r="BT325" s="44"/>
      <c r="BU325" s="44"/>
      <c r="BV325" s="44"/>
      <c r="BW325" s="44"/>
      <c r="BX325" s="44"/>
      <c r="BY325" s="44"/>
      <c r="BZ325" s="44"/>
      <c r="CA325" s="44"/>
      <c r="CB325" s="44"/>
      <c r="CC325" s="44"/>
      <c r="CD325" s="44"/>
      <c r="CE325" s="44"/>
      <c r="CF325" s="44"/>
      <c r="CG325" s="44"/>
      <c r="CH325" s="44"/>
      <c r="CI325" s="44"/>
      <c r="CJ325" s="44"/>
      <c r="CK325" s="44"/>
      <c r="CL325" s="44"/>
      <c r="CM325" s="44"/>
      <c r="CN325" s="44"/>
      <c r="CO325" s="44"/>
      <c r="CP325" s="44"/>
      <c r="CQ325" s="44"/>
      <c r="CR325" s="44"/>
      <c r="CS325" s="44"/>
      <c r="CT325" s="44"/>
      <c r="CU325" s="44"/>
      <c r="CV325" s="44"/>
      <c r="CW325" s="44"/>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row>
    <row r="326" spans="1:131">
      <c r="A326" s="23" t="s">
        <v>835</v>
      </c>
      <c r="B326" s="23"/>
      <c r="C326" s="82">
        <v>0</v>
      </c>
      <c r="D326" s="82">
        <v>0</v>
      </c>
      <c r="E326" s="82">
        <v>0</v>
      </c>
      <c r="F326" s="82">
        <v>0</v>
      </c>
      <c r="G326" s="82">
        <v>0</v>
      </c>
      <c r="H326" s="82">
        <v>-184.43100647929165</v>
      </c>
      <c r="I326" s="82">
        <v>0</v>
      </c>
      <c r="J326" s="82">
        <v>9999</v>
      </c>
      <c r="K326" s="82">
        <v>9999</v>
      </c>
      <c r="L326" s="260">
        <v>0</v>
      </c>
      <c r="M326" s="82">
        <v>-3.1718088273221654</v>
      </c>
      <c r="N326" s="82">
        <v>0</v>
      </c>
      <c r="O326" s="82">
        <v>0</v>
      </c>
      <c r="P326" s="82">
        <v>0</v>
      </c>
      <c r="Q326" s="82">
        <v>0</v>
      </c>
      <c r="R326" s="82">
        <v>0</v>
      </c>
      <c r="S326" s="82">
        <v>0</v>
      </c>
      <c r="T326" s="82">
        <v>0</v>
      </c>
      <c r="U326" s="82">
        <v>0</v>
      </c>
      <c r="V326" s="82">
        <v>0</v>
      </c>
      <c r="W326" s="82">
        <v>0</v>
      </c>
      <c r="X326" s="82">
        <v>0</v>
      </c>
      <c r="Y326" s="82">
        <v>0</v>
      </c>
      <c r="Z326" s="82">
        <v>0</v>
      </c>
      <c r="AA326" s="82"/>
      <c r="AB326" s="82">
        <v>0</v>
      </c>
      <c r="AC326" s="82">
        <v>0</v>
      </c>
      <c r="AD326" s="82">
        <v>0</v>
      </c>
      <c r="AE326" s="82">
        <v>0</v>
      </c>
      <c r="AF326" s="82">
        <v>0</v>
      </c>
      <c r="AG326" s="82">
        <v>0</v>
      </c>
      <c r="AH326" s="82">
        <v>0</v>
      </c>
      <c r="AI326" s="82">
        <v>0</v>
      </c>
      <c r="AJ326" s="82">
        <v>0</v>
      </c>
      <c r="AK326" s="82">
        <v>0</v>
      </c>
      <c r="AL326" s="82">
        <v>0</v>
      </c>
      <c r="AM326" s="44">
        <v>0</v>
      </c>
      <c r="AN326" s="44"/>
      <c r="AO326" s="44"/>
      <c r="AP326" s="44"/>
      <c r="AQ326" s="44"/>
      <c r="AR326" s="44"/>
      <c r="AS326" s="44"/>
      <c r="AT326" s="44"/>
      <c r="AU326" s="44"/>
      <c r="AV326" s="44"/>
      <c r="AW326" s="44"/>
      <c r="AX326" s="44"/>
      <c r="AY326" s="44"/>
      <c r="AZ326" s="44"/>
      <c r="BA326" s="44"/>
      <c r="BB326" s="44"/>
      <c r="BC326" s="44"/>
      <c r="BD326" s="44"/>
      <c r="BE326" s="44"/>
      <c r="BF326" s="44"/>
      <c r="BG326" s="44"/>
      <c r="BH326" s="44"/>
      <c r="BI326" s="44"/>
      <c r="BJ326" s="44"/>
      <c r="BK326" s="44"/>
      <c r="BL326" s="44"/>
      <c r="BM326" s="44"/>
      <c r="BN326" s="44"/>
      <c r="BO326" s="44"/>
      <c r="BP326" s="44"/>
      <c r="BQ326" s="44"/>
      <c r="BR326" s="44"/>
      <c r="BS326" s="44"/>
      <c r="BT326" s="44"/>
      <c r="BU326" s="44"/>
      <c r="BV326" s="44"/>
      <c r="BW326" s="44"/>
      <c r="BX326" s="44"/>
      <c r="BY326" s="44"/>
      <c r="BZ326" s="44"/>
      <c r="CA326" s="44"/>
      <c r="CB326" s="44"/>
      <c r="CC326" s="44"/>
      <c r="CD326" s="44"/>
      <c r="CE326" s="44"/>
      <c r="CF326" s="44"/>
      <c r="CG326" s="44"/>
      <c r="CH326" s="44"/>
      <c r="CI326" s="44"/>
      <c r="CJ326" s="44"/>
      <c r="CK326" s="44"/>
      <c r="CL326" s="44"/>
      <c r="CM326" s="44"/>
      <c r="CN326" s="44"/>
      <c r="CO326" s="44"/>
      <c r="CP326" s="44"/>
      <c r="CQ326" s="44"/>
      <c r="CR326" s="44"/>
      <c r="CS326" s="44"/>
      <c r="CT326" s="44"/>
      <c r="CU326" s="44"/>
      <c r="CV326" s="44"/>
      <c r="CW326" s="44"/>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row>
    <row r="327" spans="1:131">
      <c r="A327" s="23" t="s">
        <v>836</v>
      </c>
      <c r="B327" s="23"/>
      <c r="C327" s="82">
        <v>0</v>
      </c>
      <c r="D327" s="82">
        <v>0</v>
      </c>
      <c r="E327" s="82">
        <v>0</v>
      </c>
      <c r="F327" s="82">
        <v>0</v>
      </c>
      <c r="G327" s="82">
        <v>0</v>
      </c>
      <c r="H327" s="82">
        <v>-123.28663419234347</v>
      </c>
      <c r="I327" s="82">
        <v>0</v>
      </c>
      <c r="J327" s="82">
        <v>9999</v>
      </c>
      <c r="K327" s="82">
        <v>9999</v>
      </c>
      <c r="L327" s="260">
        <v>0</v>
      </c>
      <c r="M327" s="82">
        <v>-2.1503788519622464</v>
      </c>
      <c r="N327" s="82">
        <v>0</v>
      </c>
      <c r="O327" s="82">
        <v>0</v>
      </c>
      <c r="P327" s="82">
        <v>0</v>
      </c>
      <c r="Q327" s="82">
        <v>0</v>
      </c>
      <c r="R327" s="82">
        <v>0</v>
      </c>
      <c r="S327" s="82">
        <v>0</v>
      </c>
      <c r="T327" s="82">
        <v>0</v>
      </c>
      <c r="U327" s="82">
        <v>0</v>
      </c>
      <c r="V327" s="82">
        <v>0</v>
      </c>
      <c r="W327" s="82">
        <v>0</v>
      </c>
      <c r="X327" s="82">
        <v>0</v>
      </c>
      <c r="Y327" s="82">
        <v>0</v>
      </c>
      <c r="Z327" s="82">
        <v>0</v>
      </c>
      <c r="AA327" s="82"/>
      <c r="AB327" s="82">
        <v>0</v>
      </c>
      <c r="AC327" s="82">
        <v>0</v>
      </c>
      <c r="AD327" s="82">
        <v>0</v>
      </c>
      <c r="AE327" s="82">
        <v>0</v>
      </c>
      <c r="AF327" s="82">
        <v>0</v>
      </c>
      <c r="AG327" s="82">
        <v>0</v>
      </c>
      <c r="AH327" s="82">
        <v>0</v>
      </c>
      <c r="AI327" s="82">
        <v>0</v>
      </c>
      <c r="AJ327" s="82">
        <v>0</v>
      </c>
      <c r="AK327" s="82">
        <v>0</v>
      </c>
      <c r="AL327" s="82">
        <v>0</v>
      </c>
      <c r="AM327" s="44">
        <v>0</v>
      </c>
      <c r="AN327" s="44"/>
      <c r="AO327" s="44"/>
      <c r="AP327" s="44"/>
      <c r="AQ327" s="44"/>
      <c r="AR327" s="44"/>
      <c r="AS327" s="44"/>
      <c r="AT327" s="44"/>
      <c r="AU327" s="44"/>
      <c r="AV327" s="44"/>
      <c r="AW327" s="44"/>
      <c r="AX327" s="44"/>
      <c r="AY327" s="44"/>
      <c r="AZ327" s="44"/>
      <c r="BA327" s="44"/>
      <c r="BB327" s="44"/>
      <c r="BC327" s="44"/>
      <c r="BD327" s="44"/>
      <c r="BE327" s="44"/>
      <c r="BF327" s="44"/>
      <c r="BG327" s="44"/>
      <c r="BH327" s="44"/>
      <c r="BI327" s="44"/>
      <c r="BJ327" s="44"/>
      <c r="BK327" s="44"/>
      <c r="BL327" s="44"/>
      <c r="BM327" s="44"/>
      <c r="BN327" s="44"/>
      <c r="BO327" s="44"/>
      <c r="BP327" s="44"/>
      <c r="BQ327" s="44"/>
      <c r="BR327" s="44"/>
      <c r="BS327" s="44"/>
      <c r="BT327" s="44"/>
      <c r="BU327" s="44"/>
      <c r="BV327" s="44"/>
      <c r="BW327" s="44"/>
      <c r="BX327" s="44"/>
      <c r="BY327" s="44"/>
      <c r="BZ327" s="44"/>
      <c r="CA327" s="44"/>
      <c r="CB327" s="44"/>
      <c r="CC327" s="44"/>
      <c r="CD327" s="44"/>
      <c r="CE327" s="44"/>
      <c r="CF327" s="44"/>
      <c r="CG327" s="44"/>
      <c r="CH327" s="44"/>
      <c r="CI327" s="44"/>
      <c r="CJ327" s="44"/>
      <c r="CK327" s="44"/>
      <c r="CL327" s="44"/>
      <c r="CM327" s="44"/>
      <c r="CN327" s="44"/>
      <c r="CO327" s="44"/>
      <c r="CP327" s="44"/>
      <c r="CQ327" s="44"/>
      <c r="CR327" s="44"/>
      <c r="CS327" s="44"/>
      <c r="CT327" s="44"/>
      <c r="CU327" s="44"/>
      <c r="CV327" s="44"/>
      <c r="CW327" s="44"/>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row>
    <row r="328" spans="1:131">
      <c r="A328" s="23" t="s">
        <v>837</v>
      </c>
      <c r="B328" s="23"/>
      <c r="C328" s="82">
        <v>0</v>
      </c>
      <c r="D328" s="82">
        <v>0</v>
      </c>
      <c r="E328" s="82">
        <v>0</v>
      </c>
      <c r="F328" s="82">
        <v>0</v>
      </c>
      <c r="G328" s="82">
        <v>0</v>
      </c>
      <c r="H328" s="82">
        <v>-214.20361597796301</v>
      </c>
      <c r="I328" s="82">
        <v>0</v>
      </c>
      <c r="J328" s="82">
        <v>9999</v>
      </c>
      <c r="K328" s="82">
        <v>9999</v>
      </c>
      <c r="L328" s="260">
        <v>0</v>
      </c>
      <c r="M328" s="82">
        <v>-3.8706819839999973</v>
      </c>
      <c r="N328" s="82">
        <v>0</v>
      </c>
      <c r="O328" s="82">
        <v>0</v>
      </c>
      <c r="P328" s="82">
        <v>0</v>
      </c>
      <c r="Q328" s="82">
        <v>0</v>
      </c>
      <c r="R328" s="82">
        <v>0</v>
      </c>
      <c r="S328" s="82">
        <v>0</v>
      </c>
      <c r="T328" s="82">
        <v>0</v>
      </c>
      <c r="U328" s="82">
        <v>0</v>
      </c>
      <c r="V328" s="82">
        <v>0</v>
      </c>
      <c r="W328" s="82">
        <v>0</v>
      </c>
      <c r="X328" s="82">
        <v>0</v>
      </c>
      <c r="Y328" s="82">
        <v>0</v>
      </c>
      <c r="Z328" s="82">
        <v>0</v>
      </c>
      <c r="AA328" s="82"/>
      <c r="AB328" s="82">
        <v>0</v>
      </c>
      <c r="AC328" s="82">
        <v>0</v>
      </c>
      <c r="AD328" s="82">
        <v>0</v>
      </c>
      <c r="AE328" s="82">
        <v>0</v>
      </c>
      <c r="AF328" s="82">
        <v>0</v>
      </c>
      <c r="AG328" s="82">
        <v>0</v>
      </c>
      <c r="AH328" s="82">
        <v>0</v>
      </c>
      <c r="AI328" s="82">
        <v>0</v>
      </c>
      <c r="AJ328" s="82">
        <v>0</v>
      </c>
      <c r="AK328" s="82">
        <v>0</v>
      </c>
      <c r="AL328" s="82">
        <v>0</v>
      </c>
      <c r="AM328" s="44">
        <v>0</v>
      </c>
      <c r="AN328" s="44"/>
      <c r="AO328" s="44"/>
      <c r="AP328" s="44"/>
      <c r="AQ328" s="44"/>
      <c r="AR328" s="44"/>
      <c r="AS328" s="44"/>
      <c r="AT328" s="44"/>
      <c r="AU328" s="44"/>
      <c r="AV328" s="44"/>
      <c r="AW328" s="44"/>
      <c r="AX328" s="44"/>
      <c r="AY328" s="44"/>
      <c r="AZ328" s="44"/>
      <c r="BA328" s="44"/>
      <c r="BB328" s="44"/>
      <c r="BC328" s="44"/>
      <c r="BD328" s="44"/>
      <c r="BE328" s="44"/>
      <c r="BF328" s="44"/>
      <c r="BG328" s="44"/>
      <c r="BH328" s="44"/>
      <c r="BI328" s="44"/>
      <c r="BJ328" s="44"/>
      <c r="BK328" s="44"/>
      <c r="BL328" s="44"/>
      <c r="BM328" s="44"/>
      <c r="BN328" s="44"/>
      <c r="BO328" s="44"/>
      <c r="BP328" s="44"/>
      <c r="BQ328" s="44"/>
      <c r="BR328" s="44"/>
      <c r="BS328" s="44"/>
      <c r="BT328" s="44"/>
      <c r="BU328" s="44"/>
      <c r="BV328" s="44"/>
      <c r="BW328" s="44"/>
      <c r="BX328" s="44"/>
      <c r="BY328" s="44"/>
      <c r="BZ328" s="44"/>
      <c r="CA328" s="44"/>
      <c r="CB328" s="44"/>
      <c r="CC328" s="44"/>
      <c r="CD328" s="44"/>
      <c r="CE328" s="44"/>
      <c r="CF328" s="44"/>
      <c r="CG328" s="44"/>
      <c r="CH328" s="44"/>
      <c r="CI328" s="44"/>
      <c r="CJ328" s="44"/>
      <c r="CK328" s="44"/>
      <c r="CL328" s="44"/>
      <c r="CM328" s="44"/>
      <c r="CN328" s="44"/>
      <c r="CO328" s="44"/>
      <c r="CP328" s="44"/>
      <c r="CQ328" s="44"/>
      <c r="CR328" s="44"/>
      <c r="CS328" s="44"/>
      <c r="CT328" s="44"/>
      <c r="CU328" s="44"/>
      <c r="CV328" s="44"/>
      <c r="CW328" s="44"/>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row>
    <row r="329" spans="1:131">
      <c r="A329" s="23" t="s">
        <v>838</v>
      </c>
      <c r="B329" s="23"/>
      <c r="C329" s="82">
        <v>0</v>
      </c>
      <c r="D329" s="82">
        <v>0</v>
      </c>
      <c r="E329" s="82">
        <v>0</v>
      </c>
      <c r="F329" s="82">
        <v>0</v>
      </c>
      <c r="G329" s="82">
        <v>0</v>
      </c>
      <c r="H329" s="82">
        <v>-119.0020088766462</v>
      </c>
      <c r="I329" s="82">
        <v>0</v>
      </c>
      <c r="J329" s="82">
        <v>9999</v>
      </c>
      <c r="K329" s="82">
        <v>9999</v>
      </c>
      <c r="L329" s="260">
        <v>0</v>
      </c>
      <c r="M329" s="82">
        <v>-2.1503788799999999</v>
      </c>
      <c r="N329" s="82">
        <v>0</v>
      </c>
      <c r="O329" s="82">
        <v>0</v>
      </c>
      <c r="P329" s="82">
        <v>0</v>
      </c>
      <c r="Q329" s="82">
        <v>0</v>
      </c>
      <c r="R329" s="82">
        <v>0</v>
      </c>
      <c r="S329" s="82">
        <v>0</v>
      </c>
      <c r="T329" s="82">
        <v>0</v>
      </c>
      <c r="U329" s="82">
        <v>0</v>
      </c>
      <c r="V329" s="82">
        <v>0</v>
      </c>
      <c r="W329" s="82">
        <v>0</v>
      </c>
      <c r="X329" s="82">
        <v>0</v>
      </c>
      <c r="Y329" s="82">
        <v>0</v>
      </c>
      <c r="Z329" s="82">
        <v>0</v>
      </c>
      <c r="AA329" s="82"/>
      <c r="AB329" s="82">
        <v>0</v>
      </c>
      <c r="AC329" s="82">
        <v>0</v>
      </c>
      <c r="AD329" s="82">
        <v>0</v>
      </c>
      <c r="AE329" s="82">
        <v>0</v>
      </c>
      <c r="AF329" s="82">
        <v>0</v>
      </c>
      <c r="AG329" s="82">
        <v>0</v>
      </c>
      <c r="AH329" s="82">
        <v>0</v>
      </c>
      <c r="AI329" s="82">
        <v>0</v>
      </c>
      <c r="AJ329" s="82">
        <v>0</v>
      </c>
      <c r="AK329" s="82">
        <v>0</v>
      </c>
      <c r="AL329" s="82">
        <v>0</v>
      </c>
      <c r="AM329" s="44">
        <v>0</v>
      </c>
      <c r="AN329" s="44"/>
      <c r="AO329" s="44"/>
      <c r="AP329" s="44"/>
      <c r="AQ329" s="44"/>
      <c r="AR329" s="44"/>
      <c r="AS329" s="44"/>
      <c r="AT329" s="44"/>
      <c r="AU329" s="44"/>
      <c r="AV329" s="44"/>
      <c r="AW329" s="44"/>
      <c r="AX329" s="44"/>
      <c r="AY329" s="44"/>
      <c r="AZ329" s="44"/>
      <c r="BA329" s="44"/>
      <c r="BB329" s="44"/>
      <c r="BC329" s="44"/>
      <c r="BD329" s="44"/>
      <c r="BE329" s="44"/>
      <c r="BF329" s="44"/>
      <c r="BG329" s="44"/>
      <c r="BH329" s="44"/>
      <c r="BI329" s="44"/>
      <c r="BJ329" s="44"/>
      <c r="BK329" s="44"/>
      <c r="BL329" s="44"/>
      <c r="BM329" s="44"/>
      <c r="BN329" s="44"/>
      <c r="BO329" s="44"/>
      <c r="BP329" s="44"/>
      <c r="BQ329" s="44"/>
      <c r="BR329" s="44"/>
      <c r="BS329" s="44"/>
      <c r="BT329" s="44"/>
      <c r="BU329" s="44"/>
      <c r="BV329" s="44"/>
      <c r="BW329" s="44"/>
      <c r="BX329" s="44"/>
      <c r="BY329" s="44"/>
      <c r="BZ329" s="44"/>
      <c r="CA329" s="44"/>
      <c r="CB329" s="44"/>
      <c r="CC329" s="44"/>
      <c r="CD329" s="44"/>
      <c r="CE329" s="44"/>
      <c r="CF329" s="44"/>
      <c r="CG329" s="44"/>
      <c r="CH329" s="44"/>
      <c r="CI329" s="44"/>
      <c r="CJ329" s="44"/>
      <c r="CK329" s="44"/>
      <c r="CL329" s="44"/>
      <c r="CM329" s="44"/>
      <c r="CN329" s="44"/>
      <c r="CO329" s="44"/>
      <c r="CP329" s="44"/>
      <c r="CQ329" s="44"/>
      <c r="CR329" s="44"/>
      <c r="CS329" s="44"/>
      <c r="CT329" s="44"/>
      <c r="CU329" s="44"/>
      <c r="CV329" s="44"/>
      <c r="CW329" s="44"/>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row>
    <row r="330" spans="1:131">
      <c r="A330" s="23" t="s">
        <v>839</v>
      </c>
      <c r="B330" s="23"/>
      <c r="C330" s="82">
        <v>0</v>
      </c>
      <c r="D330" s="82">
        <v>0</v>
      </c>
      <c r="E330" s="82">
        <v>0</v>
      </c>
      <c r="F330" s="82">
        <v>0</v>
      </c>
      <c r="G330" s="82">
        <v>0</v>
      </c>
      <c r="H330" s="82">
        <v>-55.686594528194938</v>
      </c>
      <c r="I330" s="82">
        <v>0</v>
      </c>
      <c r="J330" s="82">
        <v>9999</v>
      </c>
      <c r="K330" s="82">
        <v>9999</v>
      </c>
      <c r="L330" s="260">
        <v>0</v>
      </c>
      <c r="M330" s="82">
        <v>-0.96767050140727873</v>
      </c>
      <c r="N330" s="82">
        <v>0</v>
      </c>
      <c r="O330" s="82">
        <v>0</v>
      </c>
      <c r="P330" s="82">
        <v>0</v>
      </c>
      <c r="Q330" s="82">
        <v>0</v>
      </c>
      <c r="R330" s="82">
        <v>0</v>
      </c>
      <c r="S330" s="82">
        <v>0</v>
      </c>
      <c r="T330" s="82">
        <v>0</v>
      </c>
      <c r="U330" s="82">
        <v>0</v>
      </c>
      <c r="V330" s="82">
        <v>0</v>
      </c>
      <c r="W330" s="82">
        <v>0</v>
      </c>
      <c r="X330" s="82">
        <v>0</v>
      </c>
      <c r="Y330" s="82">
        <v>0</v>
      </c>
      <c r="Z330" s="82">
        <v>0</v>
      </c>
      <c r="AA330" s="82"/>
      <c r="AB330" s="82">
        <v>0</v>
      </c>
      <c r="AC330" s="82">
        <v>0</v>
      </c>
      <c r="AD330" s="82">
        <v>0</v>
      </c>
      <c r="AE330" s="82">
        <v>0</v>
      </c>
      <c r="AF330" s="82">
        <v>0</v>
      </c>
      <c r="AG330" s="82">
        <v>0</v>
      </c>
      <c r="AH330" s="82">
        <v>0</v>
      </c>
      <c r="AI330" s="82">
        <v>0</v>
      </c>
      <c r="AJ330" s="82">
        <v>0</v>
      </c>
      <c r="AK330" s="82">
        <v>0</v>
      </c>
      <c r="AL330" s="82">
        <v>0</v>
      </c>
      <c r="AM330" s="44">
        <v>0</v>
      </c>
      <c r="AN330" s="44"/>
      <c r="AO330" s="44"/>
      <c r="AP330" s="44"/>
      <c r="AQ330" s="44"/>
      <c r="AR330" s="44"/>
      <c r="AS330" s="44"/>
      <c r="AT330" s="44"/>
      <c r="AU330" s="44"/>
      <c r="AV330" s="44"/>
      <c r="AW330" s="44"/>
      <c r="AX330" s="44"/>
      <c r="AY330" s="44"/>
      <c r="AZ330" s="44"/>
      <c r="BA330" s="44"/>
      <c r="BB330" s="44"/>
      <c r="BC330" s="44"/>
      <c r="BD330" s="44"/>
      <c r="BE330" s="44"/>
      <c r="BF330" s="44"/>
      <c r="BG330" s="44"/>
      <c r="BH330" s="44"/>
      <c r="BI330" s="44"/>
      <c r="BJ330" s="44"/>
      <c r="BK330" s="44"/>
      <c r="BL330" s="44"/>
      <c r="BM330" s="44"/>
      <c r="BN330" s="44"/>
      <c r="BO330" s="44"/>
      <c r="BP330" s="44"/>
      <c r="BQ330" s="44"/>
      <c r="BR330" s="44"/>
      <c r="BS330" s="44"/>
      <c r="BT330" s="44"/>
      <c r="BU330" s="44"/>
      <c r="BV330" s="44"/>
      <c r="BW330" s="44"/>
      <c r="BX330" s="44"/>
      <c r="BY330" s="44"/>
      <c r="BZ330" s="44"/>
      <c r="CA330" s="44"/>
      <c r="CB330" s="44"/>
      <c r="CC330" s="44"/>
      <c r="CD330" s="44"/>
      <c r="CE330" s="44"/>
      <c r="CF330" s="44"/>
      <c r="CG330" s="44"/>
      <c r="CH330" s="44"/>
      <c r="CI330" s="44"/>
      <c r="CJ330" s="44"/>
      <c r="CK330" s="44"/>
      <c r="CL330" s="44"/>
      <c r="CM330" s="44"/>
      <c r="CN330" s="44"/>
      <c r="CO330" s="44"/>
      <c r="CP330" s="44"/>
      <c r="CQ330" s="44"/>
      <c r="CR330" s="44"/>
      <c r="CS330" s="44"/>
      <c r="CT330" s="44"/>
      <c r="CU330" s="44"/>
      <c r="CV330" s="44"/>
      <c r="CW330" s="44"/>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row>
    <row r="331" spans="1:131">
      <c r="A331" s="23" t="s">
        <v>840</v>
      </c>
      <c r="B331" s="23"/>
      <c r="C331" s="82">
        <v>0</v>
      </c>
      <c r="D331" s="82">
        <v>0</v>
      </c>
      <c r="E331" s="82">
        <v>0</v>
      </c>
      <c r="F331" s="82">
        <v>0</v>
      </c>
      <c r="G331" s="82">
        <v>0</v>
      </c>
      <c r="H331" s="82">
        <v>-134.31793674907539</v>
      </c>
      <c r="I331" s="82">
        <v>0</v>
      </c>
      <c r="J331" s="82">
        <v>9999</v>
      </c>
      <c r="K331" s="82">
        <v>9999</v>
      </c>
      <c r="L331" s="260">
        <v>0</v>
      </c>
      <c r="M331" s="82">
        <v>-2.3116573153760887</v>
      </c>
      <c r="N331" s="82">
        <v>0</v>
      </c>
      <c r="O331" s="82">
        <v>0</v>
      </c>
      <c r="P331" s="82">
        <v>0</v>
      </c>
      <c r="Q331" s="82">
        <v>0</v>
      </c>
      <c r="R331" s="82">
        <v>0</v>
      </c>
      <c r="S331" s="82">
        <v>0</v>
      </c>
      <c r="T331" s="82">
        <v>0</v>
      </c>
      <c r="U331" s="82">
        <v>0</v>
      </c>
      <c r="V331" s="82">
        <v>0</v>
      </c>
      <c r="W331" s="82">
        <v>0</v>
      </c>
      <c r="X331" s="82">
        <v>0</v>
      </c>
      <c r="Y331" s="82">
        <v>0</v>
      </c>
      <c r="Z331" s="82">
        <v>0</v>
      </c>
      <c r="AA331" s="82"/>
      <c r="AB331" s="82">
        <v>0</v>
      </c>
      <c r="AC331" s="82">
        <v>0</v>
      </c>
      <c r="AD331" s="82">
        <v>0</v>
      </c>
      <c r="AE331" s="82">
        <v>0</v>
      </c>
      <c r="AF331" s="82">
        <v>0</v>
      </c>
      <c r="AG331" s="82">
        <v>0</v>
      </c>
      <c r="AH331" s="82">
        <v>0</v>
      </c>
      <c r="AI331" s="82">
        <v>0</v>
      </c>
      <c r="AJ331" s="82">
        <v>0</v>
      </c>
      <c r="AK331" s="82">
        <v>0</v>
      </c>
      <c r="AL331" s="82">
        <v>0</v>
      </c>
      <c r="AM331" s="44">
        <v>0</v>
      </c>
      <c r="AN331" s="44"/>
      <c r="AO331" s="44"/>
      <c r="AP331" s="44"/>
      <c r="AQ331" s="44"/>
      <c r="AR331" s="44"/>
      <c r="AS331" s="44"/>
      <c r="AT331" s="44"/>
      <c r="AU331" s="44"/>
      <c r="AV331" s="44"/>
      <c r="AW331" s="44"/>
      <c r="AX331" s="44"/>
      <c r="AY331" s="44"/>
      <c r="AZ331" s="44"/>
      <c r="BA331" s="44"/>
      <c r="BB331" s="44"/>
      <c r="BC331" s="44"/>
      <c r="BD331" s="44"/>
      <c r="BE331" s="44"/>
      <c r="BF331" s="44"/>
      <c r="BG331" s="44"/>
      <c r="BH331" s="44"/>
      <c r="BI331" s="44"/>
      <c r="BJ331" s="44"/>
      <c r="BK331" s="44"/>
      <c r="BL331" s="44"/>
      <c r="BM331" s="44"/>
      <c r="BN331" s="44"/>
      <c r="BO331" s="44"/>
      <c r="BP331" s="44"/>
      <c r="BQ331" s="44"/>
      <c r="BR331" s="44"/>
      <c r="BS331" s="44"/>
      <c r="BT331" s="44"/>
      <c r="BU331" s="44"/>
      <c r="BV331" s="44"/>
      <c r="BW331" s="44"/>
      <c r="BX331" s="44"/>
      <c r="BY331" s="44"/>
      <c r="BZ331" s="44"/>
      <c r="CA331" s="44"/>
      <c r="CB331" s="44"/>
      <c r="CC331" s="44"/>
      <c r="CD331" s="44"/>
      <c r="CE331" s="44"/>
      <c r="CF331" s="44"/>
      <c r="CG331" s="44"/>
      <c r="CH331" s="44"/>
      <c r="CI331" s="44"/>
      <c r="CJ331" s="44"/>
      <c r="CK331" s="44"/>
      <c r="CL331" s="44"/>
      <c r="CM331" s="44"/>
      <c r="CN331" s="44"/>
      <c r="CO331" s="44"/>
      <c r="CP331" s="44"/>
      <c r="CQ331" s="44"/>
      <c r="CR331" s="44"/>
      <c r="CS331" s="44"/>
      <c r="CT331" s="44"/>
      <c r="CU331" s="44"/>
      <c r="CV331" s="44"/>
      <c r="CW331" s="44"/>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row>
    <row r="332" spans="1:131">
      <c r="A332" s="23" t="s">
        <v>841</v>
      </c>
      <c r="B332" s="23"/>
      <c r="C332" s="82">
        <v>0</v>
      </c>
      <c r="D332" s="82">
        <v>0</v>
      </c>
      <c r="E332" s="82">
        <v>0</v>
      </c>
      <c r="F332" s="82">
        <v>0</v>
      </c>
      <c r="G332" s="82">
        <v>0</v>
      </c>
      <c r="H332" s="82">
        <v>-121.82324495846363</v>
      </c>
      <c r="I332" s="82">
        <v>0</v>
      </c>
      <c r="J332" s="82">
        <v>9999</v>
      </c>
      <c r="K332" s="82">
        <v>9999</v>
      </c>
      <c r="L332" s="260">
        <v>0</v>
      </c>
      <c r="M332" s="82">
        <v>-2.0966194255736608</v>
      </c>
      <c r="N332" s="82">
        <v>0</v>
      </c>
      <c r="O332" s="82">
        <v>0</v>
      </c>
      <c r="P332" s="82">
        <v>0</v>
      </c>
      <c r="Q332" s="82">
        <v>0</v>
      </c>
      <c r="R332" s="82">
        <v>0</v>
      </c>
      <c r="S332" s="82">
        <v>0</v>
      </c>
      <c r="T332" s="82">
        <v>0</v>
      </c>
      <c r="U332" s="82">
        <v>0</v>
      </c>
      <c r="V332" s="82">
        <v>0</v>
      </c>
      <c r="W332" s="82">
        <v>0</v>
      </c>
      <c r="X332" s="82">
        <v>0</v>
      </c>
      <c r="Y332" s="82">
        <v>0</v>
      </c>
      <c r="Z332" s="82">
        <v>0</v>
      </c>
      <c r="AA332" s="82"/>
      <c r="AB332" s="82">
        <v>0</v>
      </c>
      <c r="AC332" s="82">
        <v>0</v>
      </c>
      <c r="AD332" s="82">
        <v>0</v>
      </c>
      <c r="AE332" s="82">
        <v>0</v>
      </c>
      <c r="AF332" s="82">
        <v>0</v>
      </c>
      <c r="AG332" s="82">
        <v>0</v>
      </c>
      <c r="AH332" s="82">
        <v>0</v>
      </c>
      <c r="AI332" s="82">
        <v>0</v>
      </c>
      <c r="AJ332" s="82">
        <v>0</v>
      </c>
      <c r="AK332" s="82">
        <v>0</v>
      </c>
      <c r="AL332" s="82">
        <v>0</v>
      </c>
      <c r="AM332" s="44">
        <v>0</v>
      </c>
      <c r="AN332" s="44"/>
      <c r="AO332" s="44"/>
      <c r="AP332" s="44"/>
      <c r="AQ332" s="44"/>
      <c r="AR332" s="44"/>
      <c r="AS332" s="44"/>
      <c r="AT332" s="44"/>
      <c r="AU332" s="44"/>
      <c r="AV332" s="44"/>
      <c r="AW332" s="44"/>
      <c r="AX332" s="44"/>
      <c r="AY332" s="44"/>
      <c r="AZ332" s="44"/>
      <c r="BA332" s="44"/>
      <c r="BB332" s="44"/>
      <c r="BC332" s="44"/>
      <c r="BD332" s="44"/>
      <c r="BE332" s="44"/>
      <c r="BF332" s="44"/>
      <c r="BG332" s="44"/>
      <c r="BH332" s="44"/>
      <c r="BI332" s="44"/>
      <c r="BJ332" s="44"/>
      <c r="BK332" s="44"/>
      <c r="BL332" s="44"/>
      <c r="BM332" s="44"/>
      <c r="BN332" s="44"/>
      <c r="BO332" s="44"/>
      <c r="BP332" s="44"/>
      <c r="BQ332" s="44"/>
      <c r="BR332" s="44"/>
      <c r="BS332" s="44"/>
      <c r="BT332" s="44"/>
      <c r="BU332" s="44"/>
      <c r="BV332" s="44"/>
      <c r="BW332" s="44"/>
      <c r="BX332" s="44"/>
      <c r="BY332" s="44"/>
      <c r="BZ332" s="44"/>
      <c r="CA332" s="44"/>
      <c r="CB332" s="44"/>
      <c r="CC332" s="44"/>
      <c r="CD332" s="44"/>
      <c r="CE332" s="44"/>
      <c r="CF332" s="44"/>
      <c r="CG332" s="44"/>
      <c r="CH332" s="44"/>
      <c r="CI332" s="44"/>
      <c r="CJ332" s="44"/>
      <c r="CK332" s="44"/>
      <c r="CL332" s="44"/>
      <c r="CM332" s="44"/>
      <c r="CN332" s="44"/>
      <c r="CO332" s="44"/>
      <c r="CP332" s="44"/>
      <c r="CQ332" s="44"/>
      <c r="CR332" s="44"/>
      <c r="CS332" s="44"/>
      <c r="CT332" s="44"/>
      <c r="CU332" s="44"/>
      <c r="CV332" s="44"/>
      <c r="CW332" s="44"/>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row>
    <row r="333" spans="1:131">
      <c r="A333" s="23" t="s">
        <v>842</v>
      </c>
      <c r="B333" s="23"/>
      <c r="C333" s="82">
        <v>0</v>
      </c>
      <c r="D333" s="82">
        <v>0</v>
      </c>
      <c r="E333" s="82">
        <v>0</v>
      </c>
      <c r="F333" s="82">
        <v>0</v>
      </c>
      <c r="G333" s="82">
        <v>0</v>
      </c>
      <c r="H333" s="82">
        <v>-96.833861377240211</v>
      </c>
      <c r="I333" s="82">
        <v>0</v>
      </c>
      <c r="J333" s="82">
        <v>9999</v>
      </c>
      <c r="K333" s="82">
        <v>9999</v>
      </c>
      <c r="L333" s="260">
        <v>0</v>
      </c>
      <c r="M333" s="82">
        <v>-1.6665436459688066</v>
      </c>
      <c r="N333" s="82">
        <v>0</v>
      </c>
      <c r="O333" s="82">
        <v>0</v>
      </c>
      <c r="P333" s="82">
        <v>0</v>
      </c>
      <c r="Q333" s="82">
        <v>0</v>
      </c>
      <c r="R333" s="82">
        <v>0</v>
      </c>
      <c r="S333" s="82">
        <v>0</v>
      </c>
      <c r="T333" s="82">
        <v>0</v>
      </c>
      <c r="U333" s="82">
        <v>0</v>
      </c>
      <c r="V333" s="82">
        <v>0</v>
      </c>
      <c r="W333" s="82">
        <v>0</v>
      </c>
      <c r="X333" s="82">
        <v>0</v>
      </c>
      <c r="Y333" s="82">
        <v>0</v>
      </c>
      <c r="Z333" s="82">
        <v>0</v>
      </c>
      <c r="AA333" s="82"/>
      <c r="AB333" s="82">
        <v>0</v>
      </c>
      <c r="AC333" s="82">
        <v>0</v>
      </c>
      <c r="AD333" s="82">
        <v>0</v>
      </c>
      <c r="AE333" s="82">
        <v>0</v>
      </c>
      <c r="AF333" s="82">
        <v>0</v>
      </c>
      <c r="AG333" s="82">
        <v>0</v>
      </c>
      <c r="AH333" s="82">
        <v>0</v>
      </c>
      <c r="AI333" s="82">
        <v>0</v>
      </c>
      <c r="AJ333" s="82">
        <v>0</v>
      </c>
      <c r="AK333" s="82">
        <v>0</v>
      </c>
      <c r="AL333" s="82">
        <v>0</v>
      </c>
      <c r="AM333" s="44">
        <v>0</v>
      </c>
      <c r="AN333" s="44"/>
      <c r="AO333" s="44"/>
      <c r="AP333" s="44"/>
      <c r="AQ333" s="44"/>
      <c r="AR333" s="44"/>
      <c r="AS333" s="44"/>
      <c r="AT333" s="44"/>
      <c r="AU333" s="44"/>
      <c r="AV333" s="44"/>
      <c r="AW333" s="44"/>
      <c r="AX333" s="44"/>
      <c r="AY333" s="44"/>
      <c r="AZ333" s="44"/>
      <c r="BA333" s="44"/>
      <c r="BB333" s="44"/>
      <c r="BC333" s="44"/>
      <c r="BD333" s="44"/>
      <c r="BE333" s="44"/>
      <c r="BF333" s="44"/>
      <c r="BG333" s="44"/>
      <c r="BH333" s="44"/>
      <c r="BI333" s="44"/>
      <c r="BJ333" s="44"/>
      <c r="BK333" s="44"/>
      <c r="BL333" s="44"/>
      <c r="BM333" s="44"/>
      <c r="BN333" s="44"/>
      <c r="BO333" s="44"/>
      <c r="BP333" s="44"/>
      <c r="BQ333" s="44"/>
      <c r="BR333" s="44"/>
      <c r="BS333" s="44"/>
      <c r="BT333" s="44"/>
      <c r="BU333" s="44"/>
      <c r="BV333" s="44"/>
      <c r="BW333" s="44"/>
      <c r="BX333" s="44"/>
      <c r="BY333" s="44"/>
      <c r="BZ333" s="44"/>
      <c r="CA333" s="44"/>
      <c r="CB333" s="44"/>
      <c r="CC333" s="44"/>
      <c r="CD333" s="44"/>
      <c r="CE333" s="44"/>
      <c r="CF333" s="44"/>
      <c r="CG333" s="44"/>
      <c r="CH333" s="44"/>
      <c r="CI333" s="44"/>
      <c r="CJ333" s="44"/>
      <c r="CK333" s="44"/>
      <c r="CL333" s="44"/>
      <c r="CM333" s="44"/>
      <c r="CN333" s="44"/>
      <c r="CO333" s="44"/>
      <c r="CP333" s="44"/>
      <c r="CQ333" s="44"/>
      <c r="CR333" s="44"/>
      <c r="CS333" s="44"/>
      <c r="CT333" s="44"/>
      <c r="CU333" s="44"/>
      <c r="CV333" s="44"/>
      <c r="CW333" s="44"/>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row>
    <row r="334" spans="1:131">
      <c r="A334" s="23" t="s">
        <v>843</v>
      </c>
      <c r="B334" s="23"/>
      <c r="C334" s="82">
        <v>0</v>
      </c>
      <c r="D334" s="82">
        <v>0</v>
      </c>
      <c r="E334" s="82">
        <v>0</v>
      </c>
      <c r="F334" s="82">
        <v>0</v>
      </c>
      <c r="G334" s="82">
        <v>0</v>
      </c>
      <c r="H334" s="82">
        <v>-149.93630148733976</v>
      </c>
      <c r="I334" s="82">
        <v>0</v>
      </c>
      <c r="J334" s="82">
        <v>9999</v>
      </c>
      <c r="K334" s="82">
        <v>9999</v>
      </c>
      <c r="L334" s="260">
        <v>0</v>
      </c>
      <c r="M334" s="82">
        <v>-2.5804546776291226</v>
      </c>
      <c r="N334" s="82">
        <v>0</v>
      </c>
      <c r="O334" s="82">
        <v>0</v>
      </c>
      <c r="P334" s="82">
        <v>0</v>
      </c>
      <c r="Q334" s="82">
        <v>0</v>
      </c>
      <c r="R334" s="82">
        <v>0</v>
      </c>
      <c r="S334" s="82">
        <v>0</v>
      </c>
      <c r="T334" s="82">
        <v>0</v>
      </c>
      <c r="U334" s="82">
        <v>0</v>
      </c>
      <c r="V334" s="82">
        <v>0</v>
      </c>
      <c r="W334" s="82">
        <v>0</v>
      </c>
      <c r="X334" s="82">
        <v>0</v>
      </c>
      <c r="Y334" s="82">
        <v>0</v>
      </c>
      <c r="Z334" s="82">
        <v>0</v>
      </c>
      <c r="AA334" s="82"/>
      <c r="AB334" s="82">
        <v>0</v>
      </c>
      <c r="AC334" s="82">
        <v>0</v>
      </c>
      <c r="AD334" s="82">
        <v>0</v>
      </c>
      <c r="AE334" s="82">
        <v>0</v>
      </c>
      <c r="AF334" s="82">
        <v>0</v>
      </c>
      <c r="AG334" s="82">
        <v>0</v>
      </c>
      <c r="AH334" s="82">
        <v>0</v>
      </c>
      <c r="AI334" s="82">
        <v>0</v>
      </c>
      <c r="AJ334" s="82">
        <v>0</v>
      </c>
      <c r="AK334" s="82">
        <v>0</v>
      </c>
      <c r="AL334" s="82">
        <v>0</v>
      </c>
      <c r="AM334" s="44">
        <v>0</v>
      </c>
      <c r="AN334" s="44"/>
      <c r="AO334" s="44"/>
      <c r="AP334" s="44"/>
      <c r="AQ334" s="44"/>
      <c r="AR334" s="44"/>
      <c r="AS334" s="44"/>
      <c r="AT334" s="44"/>
      <c r="AU334" s="44"/>
      <c r="AV334" s="44"/>
      <c r="AW334" s="44"/>
      <c r="AX334" s="44"/>
      <c r="AY334" s="44"/>
      <c r="AZ334" s="44"/>
      <c r="BA334" s="44"/>
      <c r="BB334" s="44"/>
      <c r="BC334" s="44"/>
      <c r="BD334" s="44"/>
      <c r="BE334" s="44"/>
      <c r="BF334" s="44"/>
      <c r="BG334" s="44"/>
      <c r="BH334" s="44"/>
      <c r="BI334" s="44"/>
      <c r="BJ334" s="44"/>
      <c r="BK334" s="44"/>
      <c r="BL334" s="44"/>
      <c r="BM334" s="44"/>
      <c r="BN334" s="44"/>
      <c r="BO334" s="44"/>
      <c r="BP334" s="44"/>
      <c r="BQ334" s="44"/>
      <c r="BR334" s="44"/>
      <c r="BS334" s="44"/>
      <c r="BT334" s="44"/>
      <c r="BU334" s="44"/>
      <c r="BV334" s="44"/>
      <c r="BW334" s="44"/>
      <c r="BX334" s="44"/>
      <c r="BY334" s="44"/>
      <c r="BZ334" s="44"/>
      <c r="CA334" s="44"/>
      <c r="CB334" s="44"/>
      <c r="CC334" s="44"/>
      <c r="CD334" s="44"/>
      <c r="CE334" s="44"/>
      <c r="CF334" s="44"/>
      <c r="CG334" s="44"/>
      <c r="CH334" s="44"/>
      <c r="CI334" s="44"/>
      <c r="CJ334" s="44"/>
      <c r="CK334" s="44"/>
      <c r="CL334" s="44"/>
      <c r="CM334" s="44"/>
      <c r="CN334" s="44"/>
      <c r="CO334" s="44"/>
      <c r="CP334" s="44"/>
      <c r="CQ334" s="44"/>
      <c r="CR334" s="44"/>
      <c r="CS334" s="44"/>
      <c r="CT334" s="44"/>
      <c r="CU334" s="44"/>
      <c r="CV334" s="44"/>
      <c r="CW334" s="44"/>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row>
    <row r="335" spans="1:131">
      <c r="A335" s="23" t="s">
        <v>844</v>
      </c>
      <c r="B335" s="23"/>
      <c r="C335" s="82">
        <v>0</v>
      </c>
      <c r="D335" s="82">
        <v>0</v>
      </c>
      <c r="E335" s="82">
        <v>0</v>
      </c>
      <c r="F335" s="82">
        <v>0</v>
      </c>
      <c r="G335" s="82">
        <v>0</v>
      </c>
      <c r="H335" s="82">
        <v>-122.08213799509083</v>
      </c>
      <c r="I335" s="82">
        <v>0</v>
      </c>
      <c r="J335" s="82">
        <v>9999</v>
      </c>
      <c r="K335" s="82">
        <v>9999</v>
      </c>
      <c r="L335" s="260">
        <v>0</v>
      </c>
      <c r="M335" s="82">
        <v>-2.0966194040947452</v>
      </c>
      <c r="N335" s="82">
        <v>0</v>
      </c>
      <c r="O335" s="82">
        <v>0</v>
      </c>
      <c r="P335" s="82">
        <v>0</v>
      </c>
      <c r="Q335" s="82">
        <v>0</v>
      </c>
      <c r="R335" s="82">
        <v>0</v>
      </c>
      <c r="S335" s="82">
        <v>0</v>
      </c>
      <c r="T335" s="82">
        <v>0</v>
      </c>
      <c r="U335" s="82">
        <v>0</v>
      </c>
      <c r="V335" s="82">
        <v>0</v>
      </c>
      <c r="W335" s="82">
        <v>0</v>
      </c>
      <c r="X335" s="82">
        <v>0</v>
      </c>
      <c r="Y335" s="82">
        <v>0</v>
      </c>
      <c r="Z335" s="82">
        <v>0</v>
      </c>
      <c r="AA335" s="82"/>
      <c r="AB335" s="82">
        <v>0</v>
      </c>
      <c r="AC335" s="82">
        <v>0</v>
      </c>
      <c r="AD335" s="82">
        <v>0</v>
      </c>
      <c r="AE335" s="82">
        <v>0</v>
      </c>
      <c r="AF335" s="82">
        <v>0</v>
      </c>
      <c r="AG335" s="82">
        <v>0</v>
      </c>
      <c r="AH335" s="82">
        <v>0</v>
      </c>
      <c r="AI335" s="82">
        <v>0</v>
      </c>
      <c r="AJ335" s="82">
        <v>0</v>
      </c>
      <c r="AK335" s="82">
        <v>0</v>
      </c>
      <c r="AL335" s="82">
        <v>0</v>
      </c>
      <c r="AM335" s="44">
        <v>0</v>
      </c>
      <c r="AN335" s="44"/>
      <c r="AO335" s="44"/>
      <c r="AP335" s="44"/>
      <c r="AQ335" s="44"/>
      <c r="AR335" s="44"/>
      <c r="AS335" s="44"/>
      <c r="AT335" s="44"/>
      <c r="AU335" s="44"/>
      <c r="AV335" s="44"/>
      <c r="AW335" s="44"/>
      <c r="AX335" s="44"/>
      <c r="AY335" s="44"/>
      <c r="AZ335" s="44"/>
      <c r="BA335" s="44"/>
      <c r="BB335" s="44"/>
      <c r="BC335" s="44"/>
      <c r="BD335" s="44"/>
      <c r="BE335" s="44"/>
      <c r="BF335" s="44"/>
      <c r="BG335" s="44"/>
      <c r="BH335" s="44"/>
      <c r="BI335" s="44"/>
      <c r="BJ335" s="44"/>
      <c r="BK335" s="44"/>
      <c r="BL335" s="44"/>
      <c r="BM335" s="44"/>
      <c r="BN335" s="44"/>
      <c r="BO335" s="44"/>
      <c r="BP335" s="44"/>
      <c r="BQ335" s="44"/>
      <c r="BR335" s="44"/>
      <c r="BS335" s="44"/>
      <c r="BT335" s="44"/>
      <c r="BU335" s="44"/>
      <c r="BV335" s="44"/>
      <c r="BW335" s="44"/>
      <c r="BX335" s="44"/>
      <c r="BY335" s="44"/>
      <c r="BZ335" s="44"/>
      <c r="CA335" s="44"/>
      <c r="CB335" s="44"/>
      <c r="CC335" s="44"/>
      <c r="CD335" s="44"/>
      <c r="CE335" s="44"/>
      <c r="CF335" s="44"/>
      <c r="CG335" s="44"/>
      <c r="CH335" s="44"/>
      <c r="CI335" s="44"/>
      <c r="CJ335" s="44"/>
      <c r="CK335" s="44"/>
      <c r="CL335" s="44"/>
      <c r="CM335" s="44"/>
      <c r="CN335" s="44"/>
      <c r="CO335" s="44"/>
      <c r="CP335" s="44"/>
      <c r="CQ335" s="44"/>
      <c r="CR335" s="44"/>
      <c r="CS335" s="44"/>
      <c r="CT335" s="44"/>
      <c r="CU335" s="44"/>
      <c r="CV335" s="44"/>
      <c r="CW335" s="44"/>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row>
    <row r="336" spans="1:131">
      <c r="A336" s="23" t="s">
        <v>845</v>
      </c>
      <c r="B336" s="23"/>
      <c r="C336" s="82">
        <v>0</v>
      </c>
      <c r="D336" s="82">
        <v>0</v>
      </c>
      <c r="E336" s="82">
        <v>0</v>
      </c>
      <c r="F336" s="82">
        <v>0</v>
      </c>
      <c r="G336" s="82">
        <v>0</v>
      </c>
      <c r="H336" s="82">
        <v>-184.68836260795803</v>
      </c>
      <c r="I336" s="82">
        <v>0</v>
      </c>
      <c r="J336" s="82">
        <v>9999</v>
      </c>
      <c r="K336" s="82">
        <v>9999</v>
      </c>
      <c r="L336" s="260">
        <v>0</v>
      </c>
      <c r="M336" s="82">
        <v>-3.1718088420920405</v>
      </c>
      <c r="N336" s="82">
        <v>0</v>
      </c>
      <c r="O336" s="82">
        <v>0</v>
      </c>
      <c r="P336" s="82">
        <v>0</v>
      </c>
      <c r="Q336" s="82">
        <v>0</v>
      </c>
      <c r="R336" s="82">
        <v>0</v>
      </c>
      <c r="S336" s="82">
        <v>0</v>
      </c>
      <c r="T336" s="82">
        <v>0</v>
      </c>
      <c r="U336" s="82">
        <v>0</v>
      </c>
      <c r="V336" s="82">
        <v>0</v>
      </c>
      <c r="W336" s="82">
        <v>0</v>
      </c>
      <c r="X336" s="82">
        <v>0</v>
      </c>
      <c r="Y336" s="82">
        <v>0</v>
      </c>
      <c r="Z336" s="82">
        <v>0</v>
      </c>
      <c r="AA336" s="82"/>
      <c r="AB336" s="82">
        <v>0</v>
      </c>
      <c r="AC336" s="82">
        <v>0</v>
      </c>
      <c r="AD336" s="82">
        <v>0</v>
      </c>
      <c r="AE336" s="82">
        <v>0</v>
      </c>
      <c r="AF336" s="82">
        <v>0</v>
      </c>
      <c r="AG336" s="82">
        <v>0</v>
      </c>
      <c r="AH336" s="82">
        <v>0</v>
      </c>
      <c r="AI336" s="82">
        <v>0</v>
      </c>
      <c r="AJ336" s="82">
        <v>0</v>
      </c>
      <c r="AK336" s="82">
        <v>0</v>
      </c>
      <c r="AL336" s="82">
        <v>0</v>
      </c>
      <c r="AM336" s="44">
        <v>0</v>
      </c>
      <c r="AN336" s="44"/>
      <c r="AO336" s="44"/>
      <c r="AP336" s="44"/>
      <c r="AQ336" s="44"/>
      <c r="AR336" s="44"/>
      <c r="AS336" s="44"/>
      <c r="AT336" s="44"/>
      <c r="AU336" s="44"/>
      <c r="AV336" s="44"/>
      <c r="AW336" s="44"/>
      <c r="AX336" s="44"/>
      <c r="AY336" s="44"/>
      <c r="AZ336" s="44"/>
      <c r="BA336" s="44"/>
      <c r="BB336" s="44"/>
      <c r="BC336" s="44"/>
      <c r="BD336" s="44"/>
      <c r="BE336" s="44"/>
      <c r="BF336" s="44"/>
      <c r="BG336" s="44"/>
      <c r="BH336" s="44"/>
      <c r="BI336" s="44"/>
      <c r="BJ336" s="44"/>
      <c r="BK336" s="44"/>
      <c r="BL336" s="44"/>
      <c r="BM336" s="44"/>
      <c r="BN336" s="44"/>
      <c r="BO336" s="44"/>
      <c r="BP336" s="44"/>
      <c r="BQ336" s="44"/>
      <c r="BR336" s="44"/>
      <c r="BS336" s="44"/>
      <c r="BT336" s="44"/>
      <c r="BU336" s="44"/>
      <c r="BV336" s="44"/>
      <c r="BW336" s="44"/>
      <c r="BX336" s="44"/>
      <c r="BY336" s="44"/>
      <c r="BZ336" s="44"/>
      <c r="CA336" s="44"/>
      <c r="CB336" s="44"/>
      <c r="CC336" s="44"/>
      <c r="CD336" s="44"/>
      <c r="CE336" s="44"/>
      <c r="CF336" s="44"/>
      <c r="CG336" s="44"/>
      <c r="CH336" s="44"/>
      <c r="CI336" s="44"/>
      <c r="CJ336" s="44"/>
      <c r="CK336" s="44"/>
      <c r="CL336" s="44"/>
      <c r="CM336" s="44"/>
      <c r="CN336" s="44"/>
      <c r="CO336" s="44"/>
      <c r="CP336" s="44"/>
      <c r="CQ336" s="44"/>
      <c r="CR336" s="44"/>
      <c r="CS336" s="44"/>
      <c r="CT336" s="44"/>
      <c r="CU336" s="44"/>
      <c r="CV336" s="44"/>
      <c r="CW336" s="44"/>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row>
    <row r="337" spans="1:131">
      <c r="A337" s="23" t="s">
        <v>846</v>
      </c>
      <c r="B337" s="23"/>
      <c r="C337" s="82">
        <v>0</v>
      </c>
      <c r="D337" s="82">
        <v>0</v>
      </c>
      <c r="E337" s="82">
        <v>0</v>
      </c>
      <c r="F337" s="82">
        <v>0</v>
      </c>
      <c r="G337" s="82">
        <v>0</v>
      </c>
      <c r="H337" s="82">
        <v>-125.03797049443503</v>
      </c>
      <c r="I337" s="82">
        <v>0</v>
      </c>
      <c r="J337" s="82">
        <v>9999</v>
      </c>
      <c r="K337" s="82">
        <v>9999</v>
      </c>
      <c r="L337" s="260">
        <v>0</v>
      </c>
      <c r="M337" s="82">
        <v>-2.1503788659811263</v>
      </c>
      <c r="N337" s="82">
        <v>0</v>
      </c>
      <c r="O337" s="82">
        <v>0</v>
      </c>
      <c r="P337" s="82">
        <v>0</v>
      </c>
      <c r="Q337" s="82">
        <v>0</v>
      </c>
      <c r="R337" s="82">
        <v>0</v>
      </c>
      <c r="S337" s="82">
        <v>0</v>
      </c>
      <c r="T337" s="82">
        <v>0</v>
      </c>
      <c r="U337" s="82">
        <v>0</v>
      </c>
      <c r="V337" s="82">
        <v>0</v>
      </c>
      <c r="W337" s="82">
        <v>0</v>
      </c>
      <c r="X337" s="82">
        <v>0</v>
      </c>
      <c r="Y337" s="82">
        <v>0</v>
      </c>
      <c r="Z337" s="82">
        <v>0</v>
      </c>
      <c r="AA337" s="82"/>
      <c r="AB337" s="82">
        <v>0</v>
      </c>
      <c r="AC337" s="82">
        <v>0</v>
      </c>
      <c r="AD337" s="82">
        <v>0</v>
      </c>
      <c r="AE337" s="82">
        <v>0</v>
      </c>
      <c r="AF337" s="82">
        <v>0</v>
      </c>
      <c r="AG337" s="82">
        <v>0</v>
      </c>
      <c r="AH337" s="82">
        <v>0</v>
      </c>
      <c r="AI337" s="82">
        <v>0</v>
      </c>
      <c r="AJ337" s="82">
        <v>0</v>
      </c>
      <c r="AK337" s="82">
        <v>0</v>
      </c>
      <c r="AL337" s="82">
        <v>0</v>
      </c>
      <c r="AM337" s="44">
        <v>0</v>
      </c>
      <c r="AN337" s="44"/>
      <c r="AO337" s="44"/>
      <c r="AP337" s="44"/>
      <c r="AQ337" s="44"/>
      <c r="AR337" s="44"/>
      <c r="AS337" s="44"/>
      <c r="AT337" s="44"/>
      <c r="AU337" s="44"/>
      <c r="AV337" s="44"/>
      <c r="AW337" s="44"/>
      <c r="AX337" s="44"/>
      <c r="AY337" s="44"/>
      <c r="AZ337" s="44"/>
      <c r="BA337" s="44"/>
      <c r="BB337" s="44"/>
      <c r="BC337" s="44"/>
      <c r="BD337" s="44"/>
      <c r="BE337" s="44"/>
      <c r="BF337" s="44"/>
      <c r="BG337" s="44"/>
      <c r="BH337" s="44"/>
      <c r="BI337" s="44"/>
      <c r="BJ337" s="44"/>
      <c r="BK337" s="44"/>
      <c r="BL337" s="44"/>
      <c r="BM337" s="44"/>
      <c r="BN337" s="44"/>
      <c r="BO337" s="44"/>
      <c r="BP337" s="44"/>
      <c r="BQ337" s="44"/>
      <c r="BR337" s="44"/>
      <c r="BS337" s="44"/>
      <c r="BT337" s="44"/>
      <c r="BU337" s="44"/>
      <c r="BV337" s="44"/>
      <c r="BW337" s="44"/>
      <c r="BX337" s="44"/>
      <c r="BY337" s="44"/>
      <c r="BZ337" s="44"/>
      <c r="CA337" s="44"/>
      <c r="CB337" s="44"/>
      <c r="CC337" s="44"/>
      <c r="CD337" s="44"/>
      <c r="CE337" s="44"/>
      <c r="CF337" s="44"/>
      <c r="CG337" s="44"/>
      <c r="CH337" s="44"/>
      <c r="CI337" s="44"/>
      <c r="CJ337" s="44"/>
      <c r="CK337" s="44"/>
      <c r="CL337" s="44"/>
      <c r="CM337" s="44"/>
      <c r="CN337" s="44"/>
      <c r="CO337" s="44"/>
      <c r="CP337" s="44"/>
      <c r="CQ337" s="44"/>
      <c r="CR337" s="44"/>
      <c r="CS337" s="44"/>
      <c r="CT337" s="44"/>
      <c r="CU337" s="44"/>
      <c r="CV337" s="44"/>
      <c r="CW337" s="44"/>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row>
    <row r="338" spans="1:131">
      <c r="A338" s="23" t="s">
        <v>847</v>
      </c>
      <c r="B338" s="23"/>
      <c r="C338" s="82">
        <v>0</v>
      </c>
      <c r="D338" s="82">
        <v>0</v>
      </c>
      <c r="E338" s="82">
        <v>0</v>
      </c>
      <c r="F338" s="82">
        <v>0</v>
      </c>
      <c r="G338" s="82">
        <v>0</v>
      </c>
      <c r="H338" s="82">
        <v>-221.91594154621808</v>
      </c>
      <c r="I338" s="82">
        <v>0</v>
      </c>
      <c r="J338" s="82">
        <v>9999</v>
      </c>
      <c r="K338" s="82">
        <v>9999</v>
      </c>
      <c r="L338" s="260">
        <v>0</v>
      </c>
      <c r="M338" s="82">
        <v>-3.8706819335320604</v>
      </c>
      <c r="N338" s="82">
        <v>0</v>
      </c>
      <c r="O338" s="82">
        <v>0</v>
      </c>
      <c r="P338" s="82">
        <v>0</v>
      </c>
      <c r="Q338" s="82">
        <v>0</v>
      </c>
      <c r="R338" s="82">
        <v>0</v>
      </c>
      <c r="S338" s="82">
        <v>0</v>
      </c>
      <c r="T338" s="82">
        <v>0</v>
      </c>
      <c r="U338" s="82">
        <v>0</v>
      </c>
      <c r="V338" s="82">
        <v>0</v>
      </c>
      <c r="W338" s="82">
        <v>0</v>
      </c>
      <c r="X338" s="82">
        <v>0</v>
      </c>
      <c r="Y338" s="82">
        <v>0</v>
      </c>
      <c r="Z338" s="82">
        <v>0</v>
      </c>
      <c r="AA338" s="82"/>
      <c r="AB338" s="82">
        <v>0</v>
      </c>
      <c r="AC338" s="82">
        <v>0</v>
      </c>
      <c r="AD338" s="82">
        <v>0</v>
      </c>
      <c r="AE338" s="82">
        <v>0</v>
      </c>
      <c r="AF338" s="82">
        <v>0</v>
      </c>
      <c r="AG338" s="82">
        <v>0</v>
      </c>
      <c r="AH338" s="82">
        <v>0</v>
      </c>
      <c r="AI338" s="82">
        <v>0</v>
      </c>
      <c r="AJ338" s="82">
        <v>0</v>
      </c>
      <c r="AK338" s="82">
        <v>0</v>
      </c>
      <c r="AL338" s="82">
        <v>0</v>
      </c>
      <c r="AM338" s="44">
        <v>0</v>
      </c>
      <c r="AN338" s="44"/>
      <c r="AO338" s="44"/>
      <c r="AP338" s="44"/>
      <c r="AQ338" s="44"/>
      <c r="AR338" s="44"/>
      <c r="AS338" s="44"/>
      <c r="AT338" s="44"/>
      <c r="AU338" s="44"/>
      <c r="AV338" s="44"/>
      <c r="AW338" s="44"/>
      <c r="AX338" s="44"/>
      <c r="AY338" s="44"/>
      <c r="AZ338" s="44"/>
      <c r="BA338" s="44"/>
      <c r="BB338" s="44"/>
      <c r="BC338" s="44"/>
      <c r="BD338" s="44"/>
      <c r="BE338" s="44"/>
      <c r="BF338" s="44"/>
      <c r="BG338" s="44"/>
      <c r="BH338" s="44"/>
      <c r="BI338" s="44"/>
      <c r="BJ338" s="44"/>
      <c r="BK338" s="44"/>
      <c r="BL338" s="44"/>
      <c r="BM338" s="44"/>
      <c r="BN338" s="44"/>
      <c r="BO338" s="44"/>
      <c r="BP338" s="44"/>
      <c r="BQ338" s="44"/>
      <c r="BR338" s="44"/>
      <c r="BS338" s="44"/>
      <c r="BT338" s="44"/>
      <c r="BU338" s="44"/>
      <c r="BV338" s="44"/>
      <c r="BW338" s="44"/>
      <c r="BX338" s="44"/>
      <c r="BY338" s="44"/>
      <c r="BZ338" s="44"/>
      <c r="CA338" s="44"/>
      <c r="CB338" s="44"/>
      <c r="CC338" s="44"/>
      <c r="CD338" s="44"/>
      <c r="CE338" s="44"/>
      <c r="CF338" s="44"/>
      <c r="CG338" s="44"/>
      <c r="CH338" s="44"/>
      <c r="CI338" s="44"/>
      <c r="CJ338" s="44"/>
      <c r="CK338" s="44"/>
      <c r="CL338" s="44"/>
      <c r="CM338" s="44"/>
      <c r="CN338" s="44"/>
      <c r="CO338" s="44"/>
      <c r="CP338" s="44"/>
      <c r="CQ338" s="44"/>
      <c r="CR338" s="44"/>
      <c r="CS338" s="44"/>
      <c r="CT338" s="44"/>
      <c r="CU338" s="44"/>
      <c r="CV338" s="44"/>
      <c r="CW338" s="44"/>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row>
    <row r="339" spans="1:131">
      <c r="A339" s="23" t="s">
        <v>848</v>
      </c>
      <c r="B339" s="23"/>
      <c r="C339" s="82">
        <v>0</v>
      </c>
      <c r="D339" s="82">
        <v>0</v>
      </c>
      <c r="E339" s="82">
        <v>0</v>
      </c>
      <c r="F339" s="82">
        <v>0</v>
      </c>
      <c r="G339" s="82">
        <v>0</v>
      </c>
      <c r="H339" s="82">
        <v>-119.0020088766462</v>
      </c>
      <c r="I339" s="82">
        <v>0</v>
      </c>
      <c r="J339" s="82">
        <v>9999</v>
      </c>
      <c r="K339" s="82">
        <v>9999</v>
      </c>
      <c r="L339" s="260">
        <v>0</v>
      </c>
      <c r="M339" s="82">
        <v>-2.1503788799999999</v>
      </c>
      <c r="N339" s="82">
        <v>0</v>
      </c>
      <c r="O339" s="82">
        <v>0</v>
      </c>
      <c r="P339" s="82">
        <v>0</v>
      </c>
      <c r="Q339" s="82">
        <v>0</v>
      </c>
      <c r="R339" s="82">
        <v>0</v>
      </c>
      <c r="S339" s="82">
        <v>0</v>
      </c>
      <c r="T339" s="82">
        <v>0</v>
      </c>
      <c r="U339" s="82">
        <v>0</v>
      </c>
      <c r="V339" s="82">
        <v>0</v>
      </c>
      <c r="W339" s="82">
        <v>0</v>
      </c>
      <c r="X339" s="82">
        <v>0</v>
      </c>
      <c r="Y339" s="82">
        <v>0</v>
      </c>
      <c r="Z339" s="82">
        <v>0</v>
      </c>
      <c r="AA339" s="82"/>
      <c r="AB339" s="82">
        <v>0</v>
      </c>
      <c r="AC339" s="82">
        <v>0</v>
      </c>
      <c r="AD339" s="82">
        <v>0</v>
      </c>
      <c r="AE339" s="82">
        <v>0</v>
      </c>
      <c r="AF339" s="82">
        <v>0</v>
      </c>
      <c r="AG339" s="82">
        <v>0</v>
      </c>
      <c r="AH339" s="82">
        <v>0</v>
      </c>
      <c r="AI339" s="82">
        <v>0</v>
      </c>
      <c r="AJ339" s="82">
        <v>0</v>
      </c>
      <c r="AK339" s="82">
        <v>0</v>
      </c>
      <c r="AL339" s="82">
        <v>0</v>
      </c>
      <c r="AM339" s="44">
        <v>0</v>
      </c>
      <c r="AN339" s="44"/>
      <c r="AO339" s="44"/>
      <c r="AP339" s="44"/>
      <c r="AQ339" s="44"/>
      <c r="AR339" s="44"/>
      <c r="AS339" s="44"/>
      <c r="AT339" s="44"/>
      <c r="AU339" s="44"/>
      <c r="AV339" s="44"/>
      <c r="AW339" s="44"/>
      <c r="AX339" s="44"/>
      <c r="AY339" s="44"/>
      <c r="AZ339" s="44"/>
      <c r="BA339" s="44"/>
      <c r="BB339" s="44"/>
      <c r="BC339" s="44"/>
      <c r="BD339" s="44"/>
      <c r="BE339" s="44"/>
      <c r="BF339" s="44"/>
      <c r="BG339" s="44"/>
      <c r="BH339" s="44"/>
      <c r="BI339" s="44"/>
      <c r="BJ339" s="44"/>
      <c r="BK339" s="44"/>
      <c r="BL339" s="44"/>
      <c r="BM339" s="44"/>
      <c r="BN339" s="44"/>
      <c r="BO339" s="44"/>
      <c r="BP339" s="44"/>
      <c r="BQ339" s="44"/>
      <c r="BR339" s="44"/>
      <c r="BS339" s="44"/>
      <c r="BT339" s="44"/>
      <c r="BU339" s="44"/>
      <c r="BV339" s="44"/>
      <c r="BW339" s="44"/>
      <c r="BX339" s="44"/>
      <c r="BY339" s="44"/>
      <c r="BZ339" s="44"/>
      <c r="CA339" s="44"/>
      <c r="CB339" s="44"/>
      <c r="CC339" s="44"/>
      <c r="CD339" s="44"/>
      <c r="CE339" s="44"/>
      <c r="CF339" s="44"/>
      <c r="CG339" s="44"/>
      <c r="CH339" s="44"/>
      <c r="CI339" s="44"/>
      <c r="CJ339" s="44"/>
      <c r="CK339" s="44"/>
      <c r="CL339" s="44"/>
      <c r="CM339" s="44"/>
      <c r="CN339" s="44"/>
      <c r="CO339" s="44"/>
      <c r="CP339" s="44"/>
      <c r="CQ339" s="44"/>
      <c r="CR339" s="44"/>
      <c r="CS339" s="44"/>
      <c r="CT339" s="44"/>
      <c r="CU339" s="44"/>
      <c r="CV339" s="44"/>
      <c r="CW339" s="44"/>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row>
    <row r="340" spans="1:131">
      <c r="A340" s="23" t="s">
        <v>849</v>
      </c>
      <c r="B340" s="23"/>
      <c r="C340" s="82">
        <v>0</v>
      </c>
      <c r="D340" s="82">
        <v>0</v>
      </c>
      <c r="E340" s="82">
        <v>0</v>
      </c>
      <c r="F340" s="82">
        <v>0</v>
      </c>
      <c r="G340" s="82">
        <v>0</v>
      </c>
      <c r="H340" s="82">
        <v>-53.550903994490753</v>
      </c>
      <c r="I340" s="82">
        <v>0</v>
      </c>
      <c r="J340" s="82">
        <v>9999</v>
      </c>
      <c r="K340" s="82">
        <v>9999</v>
      </c>
      <c r="L340" s="260">
        <v>0</v>
      </c>
      <c r="M340" s="82">
        <v>-0.96767049599999932</v>
      </c>
      <c r="N340" s="82">
        <v>0</v>
      </c>
      <c r="O340" s="82">
        <v>0</v>
      </c>
      <c r="P340" s="82">
        <v>0</v>
      </c>
      <c r="Q340" s="82">
        <v>0</v>
      </c>
      <c r="R340" s="82">
        <v>0</v>
      </c>
      <c r="S340" s="82">
        <v>0</v>
      </c>
      <c r="T340" s="82">
        <v>0</v>
      </c>
      <c r="U340" s="82">
        <v>0</v>
      </c>
      <c r="V340" s="82">
        <v>0</v>
      </c>
      <c r="W340" s="82">
        <v>0</v>
      </c>
      <c r="X340" s="82">
        <v>0</v>
      </c>
      <c r="Y340" s="82">
        <v>0</v>
      </c>
      <c r="Z340" s="82">
        <v>0</v>
      </c>
      <c r="AA340" s="82"/>
      <c r="AB340" s="82">
        <v>0</v>
      </c>
      <c r="AC340" s="82">
        <v>0</v>
      </c>
      <c r="AD340" s="82">
        <v>0</v>
      </c>
      <c r="AE340" s="82">
        <v>0</v>
      </c>
      <c r="AF340" s="82">
        <v>0</v>
      </c>
      <c r="AG340" s="82">
        <v>0</v>
      </c>
      <c r="AH340" s="82">
        <v>0</v>
      </c>
      <c r="AI340" s="82">
        <v>0</v>
      </c>
      <c r="AJ340" s="82">
        <v>0</v>
      </c>
      <c r="AK340" s="82">
        <v>0</v>
      </c>
      <c r="AL340" s="82">
        <v>0</v>
      </c>
      <c r="AM340" s="44">
        <v>0</v>
      </c>
      <c r="AN340" s="44"/>
      <c r="AO340" s="44"/>
      <c r="AP340" s="44"/>
      <c r="AQ340" s="44"/>
      <c r="AR340" s="44"/>
      <c r="AS340" s="44"/>
      <c r="AT340" s="44"/>
      <c r="AU340" s="44"/>
      <c r="AV340" s="44"/>
      <c r="AW340" s="44"/>
      <c r="AX340" s="44"/>
      <c r="AY340" s="44"/>
      <c r="AZ340" s="44"/>
      <c r="BA340" s="44"/>
      <c r="BB340" s="44"/>
      <c r="BC340" s="44"/>
      <c r="BD340" s="44"/>
      <c r="BE340" s="44"/>
      <c r="BF340" s="44"/>
      <c r="BG340" s="44"/>
      <c r="BH340" s="44"/>
      <c r="BI340" s="44"/>
      <c r="BJ340" s="44"/>
      <c r="BK340" s="44"/>
      <c r="BL340" s="44"/>
      <c r="BM340" s="44"/>
      <c r="BN340" s="44"/>
      <c r="BO340" s="44"/>
      <c r="BP340" s="44"/>
      <c r="BQ340" s="44"/>
      <c r="BR340" s="44"/>
      <c r="BS340" s="44"/>
      <c r="BT340" s="44"/>
      <c r="BU340" s="44"/>
      <c r="BV340" s="44"/>
      <c r="BW340" s="44"/>
      <c r="BX340" s="44"/>
      <c r="BY340" s="44"/>
      <c r="BZ340" s="44"/>
      <c r="CA340" s="44"/>
      <c r="CB340" s="44"/>
      <c r="CC340" s="44"/>
      <c r="CD340" s="44"/>
      <c r="CE340" s="44"/>
      <c r="CF340" s="44"/>
      <c r="CG340" s="44"/>
      <c r="CH340" s="44"/>
      <c r="CI340" s="44"/>
      <c r="CJ340" s="44"/>
      <c r="CK340" s="44"/>
      <c r="CL340" s="44"/>
      <c r="CM340" s="44"/>
      <c r="CN340" s="44"/>
      <c r="CO340" s="44"/>
      <c r="CP340" s="44"/>
      <c r="CQ340" s="44"/>
      <c r="CR340" s="44"/>
      <c r="CS340" s="44"/>
      <c r="CT340" s="44"/>
      <c r="CU340" s="44"/>
      <c r="CV340" s="44"/>
      <c r="CW340" s="44"/>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row>
    <row r="341" spans="1:131">
      <c r="A341" s="23" t="s">
        <v>850</v>
      </c>
      <c r="B341" s="23"/>
      <c r="C341" s="82">
        <v>0</v>
      </c>
      <c r="D341" s="82">
        <v>0</v>
      </c>
      <c r="E341" s="82">
        <v>0</v>
      </c>
      <c r="F341" s="82">
        <v>0</v>
      </c>
      <c r="G341" s="82">
        <v>0</v>
      </c>
      <c r="H341" s="82">
        <v>-55.686594528194938</v>
      </c>
      <c r="I341" s="82">
        <v>0</v>
      </c>
      <c r="J341" s="82">
        <v>9999</v>
      </c>
      <c r="K341" s="82">
        <v>9999</v>
      </c>
      <c r="L341" s="260">
        <v>0</v>
      </c>
      <c r="M341" s="82">
        <v>-0.96767050140727873</v>
      </c>
      <c r="N341" s="82">
        <v>0</v>
      </c>
      <c r="O341" s="82">
        <v>0</v>
      </c>
      <c r="P341" s="82">
        <v>0</v>
      </c>
      <c r="Q341" s="82">
        <v>0</v>
      </c>
      <c r="R341" s="82">
        <v>0</v>
      </c>
      <c r="S341" s="82">
        <v>0</v>
      </c>
      <c r="T341" s="82">
        <v>0</v>
      </c>
      <c r="U341" s="82">
        <v>0</v>
      </c>
      <c r="V341" s="82">
        <v>0</v>
      </c>
      <c r="W341" s="82">
        <v>0</v>
      </c>
      <c r="X341" s="82">
        <v>0</v>
      </c>
      <c r="Y341" s="82">
        <v>0</v>
      </c>
      <c r="Z341" s="82">
        <v>0</v>
      </c>
      <c r="AA341" s="82"/>
      <c r="AB341" s="82">
        <v>0</v>
      </c>
      <c r="AC341" s="82">
        <v>0</v>
      </c>
      <c r="AD341" s="82">
        <v>0</v>
      </c>
      <c r="AE341" s="82">
        <v>0</v>
      </c>
      <c r="AF341" s="82">
        <v>0</v>
      </c>
      <c r="AG341" s="82">
        <v>0</v>
      </c>
      <c r="AH341" s="82">
        <v>0</v>
      </c>
      <c r="AI341" s="82">
        <v>0</v>
      </c>
      <c r="AJ341" s="82">
        <v>0</v>
      </c>
      <c r="AK341" s="82">
        <v>0</v>
      </c>
      <c r="AL341" s="82">
        <v>0</v>
      </c>
      <c r="AM341" s="44">
        <v>0</v>
      </c>
      <c r="AN341" s="44"/>
      <c r="AO341" s="44"/>
      <c r="AP341" s="44"/>
      <c r="AQ341" s="44"/>
      <c r="AR341" s="44"/>
      <c r="AS341" s="44"/>
      <c r="AT341" s="44"/>
      <c r="AU341" s="44"/>
      <c r="AV341" s="44"/>
      <c r="AW341" s="44"/>
      <c r="AX341" s="44"/>
      <c r="AY341" s="44"/>
      <c r="AZ341" s="44"/>
      <c r="BA341" s="44"/>
      <c r="BB341" s="44"/>
      <c r="BC341" s="44"/>
      <c r="BD341" s="44"/>
      <c r="BE341" s="44"/>
      <c r="BF341" s="44"/>
      <c r="BG341" s="44"/>
      <c r="BH341" s="44"/>
      <c r="BI341" s="44"/>
      <c r="BJ341" s="44"/>
      <c r="BK341" s="44"/>
      <c r="BL341" s="44"/>
      <c r="BM341" s="44"/>
      <c r="BN341" s="44"/>
      <c r="BO341" s="44"/>
      <c r="BP341" s="44"/>
      <c r="BQ341" s="44"/>
      <c r="BR341" s="44"/>
      <c r="BS341" s="44"/>
      <c r="BT341" s="44"/>
      <c r="BU341" s="44"/>
      <c r="BV341" s="44"/>
      <c r="BW341" s="44"/>
      <c r="BX341" s="44"/>
      <c r="BY341" s="44"/>
      <c r="BZ341" s="44"/>
      <c r="CA341" s="44"/>
      <c r="CB341" s="44"/>
      <c r="CC341" s="44"/>
      <c r="CD341" s="44"/>
      <c r="CE341" s="44"/>
      <c r="CF341" s="44"/>
      <c r="CG341" s="44"/>
      <c r="CH341" s="44"/>
      <c r="CI341" s="44"/>
      <c r="CJ341" s="44"/>
      <c r="CK341" s="44"/>
      <c r="CL341" s="44"/>
      <c r="CM341" s="44"/>
      <c r="CN341" s="44"/>
      <c r="CO341" s="44"/>
      <c r="CP341" s="44"/>
      <c r="CQ341" s="44"/>
      <c r="CR341" s="44"/>
      <c r="CS341" s="44"/>
      <c r="CT341" s="44"/>
      <c r="CU341" s="44"/>
      <c r="CV341" s="44"/>
      <c r="CW341" s="44"/>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row>
    <row r="342" spans="1:131">
      <c r="A342" s="23" t="s">
        <v>851</v>
      </c>
      <c r="B342" s="23"/>
      <c r="C342" s="82">
        <v>0</v>
      </c>
      <c r="D342" s="82">
        <v>0</v>
      </c>
      <c r="E342" s="82">
        <v>0</v>
      </c>
      <c r="F342" s="82">
        <v>0</v>
      </c>
      <c r="G342" s="82">
        <v>0</v>
      </c>
      <c r="H342" s="82">
        <v>-103.0812072725461</v>
      </c>
      <c r="I342" s="82">
        <v>0</v>
      </c>
      <c r="J342" s="82">
        <v>9999</v>
      </c>
      <c r="K342" s="82">
        <v>9999</v>
      </c>
      <c r="L342" s="260">
        <v>0</v>
      </c>
      <c r="M342" s="82">
        <v>-1.7740625908700156</v>
      </c>
      <c r="N342" s="82">
        <v>0</v>
      </c>
      <c r="O342" s="82">
        <v>0</v>
      </c>
      <c r="P342" s="82">
        <v>0</v>
      </c>
      <c r="Q342" s="82">
        <v>0</v>
      </c>
      <c r="R342" s="82">
        <v>0</v>
      </c>
      <c r="S342" s="82">
        <v>0</v>
      </c>
      <c r="T342" s="82">
        <v>0</v>
      </c>
      <c r="U342" s="82">
        <v>0</v>
      </c>
      <c r="V342" s="82">
        <v>0</v>
      </c>
      <c r="W342" s="82">
        <v>0</v>
      </c>
      <c r="X342" s="82">
        <v>0</v>
      </c>
      <c r="Y342" s="82">
        <v>0</v>
      </c>
      <c r="Z342" s="82">
        <v>0</v>
      </c>
      <c r="AA342" s="82"/>
      <c r="AB342" s="82">
        <v>0</v>
      </c>
      <c r="AC342" s="82">
        <v>0</v>
      </c>
      <c r="AD342" s="82">
        <v>0</v>
      </c>
      <c r="AE342" s="82">
        <v>0</v>
      </c>
      <c r="AF342" s="82">
        <v>0</v>
      </c>
      <c r="AG342" s="82">
        <v>0</v>
      </c>
      <c r="AH342" s="82">
        <v>0</v>
      </c>
      <c r="AI342" s="82">
        <v>0</v>
      </c>
      <c r="AJ342" s="82">
        <v>0</v>
      </c>
      <c r="AK342" s="82">
        <v>0</v>
      </c>
      <c r="AL342" s="82">
        <v>0</v>
      </c>
      <c r="AM342" s="44">
        <v>0</v>
      </c>
      <c r="AN342" s="44"/>
      <c r="AO342" s="44"/>
      <c r="AP342" s="44"/>
      <c r="AQ342" s="44"/>
      <c r="AR342" s="44"/>
      <c r="AS342" s="44"/>
      <c r="AT342" s="44"/>
      <c r="AU342" s="44"/>
      <c r="AV342" s="44"/>
      <c r="AW342" s="44"/>
      <c r="AX342" s="44"/>
      <c r="AY342" s="44"/>
      <c r="AZ342" s="44"/>
      <c r="BA342" s="44"/>
      <c r="BB342" s="44"/>
      <c r="BC342" s="44"/>
      <c r="BD342" s="44"/>
      <c r="BE342" s="44"/>
      <c r="BF342" s="44"/>
      <c r="BG342" s="44"/>
      <c r="BH342" s="44"/>
      <c r="BI342" s="44"/>
      <c r="BJ342" s="44"/>
      <c r="BK342" s="44"/>
      <c r="BL342" s="44"/>
      <c r="BM342" s="44"/>
      <c r="BN342" s="44"/>
      <c r="BO342" s="44"/>
      <c r="BP342" s="44"/>
      <c r="BQ342" s="44"/>
      <c r="BR342" s="44"/>
      <c r="BS342" s="44"/>
      <c r="BT342" s="44"/>
      <c r="BU342" s="44"/>
      <c r="BV342" s="44"/>
      <c r="BW342" s="44"/>
      <c r="BX342" s="44"/>
      <c r="BY342" s="44"/>
      <c r="BZ342" s="44"/>
      <c r="CA342" s="44"/>
      <c r="CB342" s="44"/>
      <c r="CC342" s="44"/>
      <c r="CD342" s="44"/>
      <c r="CE342" s="44"/>
      <c r="CF342" s="44"/>
      <c r="CG342" s="44"/>
      <c r="CH342" s="44"/>
      <c r="CI342" s="44"/>
      <c r="CJ342" s="44"/>
      <c r="CK342" s="44"/>
      <c r="CL342" s="44"/>
      <c r="CM342" s="44"/>
      <c r="CN342" s="44"/>
      <c r="CO342" s="44"/>
      <c r="CP342" s="44"/>
      <c r="CQ342" s="44"/>
      <c r="CR342" s="44"/>
      <c r="CS342" s="44"/>
      <c r="CT342" s="44"/>
      <c r="CU342" s="44"/>
      <c r="CV342" s="44"/>
      <c r="CW342" s="44"/>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row>
    <row r="343" spans="1:131">
      <c r="A343" s="23" t="s">
        <v>852</v>
      </c>
      <c r="B343" s="23"/>
      <c r="C343" s="82">
        <v>0</v>
      </c>
      <c r="D343" s="82">
        <v>0</v>
      </c>
      <c r="E343" s="82">
        <v>0</v>
      </c>
      <c r="F343" s="82">
        <v>0</v>
      </c>
      <c r="G343" s="82">
        <v>0</v>
      </c>
      <c r="H343" s="82">
        <v>-134.31793674907539</v>
      </c>
      <c r="I343" s="82">
        <v>0</v>
      </c>
      <c r="J343" s="82">
        <v>9999</v>
      </c>
      <c r="K343" s="82">
        <v>9999</v>
      </c>
      <c r="L343" s="260">
        <v>0</v>
      </c>
      <c r="M343" s="82">
        <v>-2.3116573153760887</v>
      </c>
      <c r="N343" s="82">
        <v>0</v>
      </c>
      <c r="O343" s="82">
        <v>0</v>
      </c>
      <c r="P343" s="82">
        <v>0</v>
      </c>
      <c r="Q343" s="82">
        <v>0</v>
      </c>
      <c r="R343" s="82">
        <v>0</v>
      </c>
      <c r="S343" s="82">
        <v>0</v>
      </c>
      <c r="T343" s="82">
        <v>0</v>
      </c>
      <c r="U343" s="82">
        <v>0</v>
      </c>
      <c r="V343" s="82">
        <v>0</v>
      </c>
      <c r="W343" s="82">
        <v>0</v>
      </c>
      <c r="X343" s="82">
        <v>0</v>
      </c>
      <c r="Y343" s="82">
        <v>0</v>
      </c>
      <c r="Z343" s="82">
        <v>0</v>
      </c>
      <c r="AA343" s="82"/>
      <c r="AB343" s="82">
        <v>0</v>
      </c>
      <c r="AC343" s="82">
        <v>0</v>
      </c>
      <c r="AD343" s="82">
        <v>0</v>
      </c>
      <c r="AE343" s="82">
        <v>0</v>
      </c>
      <c r="AF343" s="82">
        <v>0</v>
      </c>
      <c r="AG343" s="82">
        <v>0</v>
      </c>
      <c r="AH343" s="82">
        <v>0</v>
      </c>
      <c r="AI343" s="82">
        <v>0</v>
      </c>
      <c r="AJ343" s="82">
        <v>0</v>
      </c>
      <c r="AK343" s="82">
        <v>0</v>
      </c>
      <c r="AL343" s="82">
        <v>0</v>
      </c>
      <c r="AM343" s="44">
        <v>0</v>
      </c>
      <c r="AN343" s="44"/>
      <c r="AO343" s="44"/>
      <c r="AP343" s="44"/>
      <c r="AQ343" s="44"/>
      <c r="AR343" s="44"/>
      <c r="AS343" s="44"/>
      <c r="AT343" s="44"/>
      <c r="AU343" s="44"/>
      <c r="AV343" s="44"/>
      <c r="AW343" s="44"/>
      <c r="AX343" s="44"/>
      <c r="AY343" s="44"/>
      <c r="AZ343" s="44"/>
      <c r="BA343" s="44"/>
      <c r="BB343" s="44"/>
      <c r="BC343" s="44"/>
      <c r="BD343" s="44"/>
      <c r="BE343" s="44"/>
      <c r="BF343" s="44"/>
      <c r="BG343" s="44"/>
      <c r="BH343" s="44"/>
      <c r="BI343" s="44"/>
      <c r="BJ343" s="44"/>
      <c r="BK343" s="44"/>
      <c r="BL343" s="44"/>
      <c r="BM343" s="44"/>
      <c r="BN343" s="44"/>
      <c r="BO343" s="44"/>
      <c r="BP343" s="44"/>
      <c r="BQ343" s="44"/>
      <c r="BR343" s="44"/>
      <c r="BS343" s="44"/>
      <c r="BT343" s="44"/>
      <c r="BU343" s="44"/>
      <c r="BV343" s="44"/>
      <c r="BW343" s="44"/>
      <c r="BX343" s="44"/>
      <c r="BY343" s="44"/>
      <c r="BZ343" s="44"/>
      <c r="CA343" s="44"/>
      <c r="CB343" s="44"/>
      <c r="CC343" s="44"/>
      <c r="CD343" s="44"/>
      <c r="CE343" s="44"/>
      <c r="CF343" s="44"/>
      <c r="CG343" s="44"/>
      <c r="CH343" s="44"/>
      <c r="CI343" s="44"/>
      <c r="CJ343" s="44"/>
      <c r="CK343" s="44"/>
      <c r="CL343" s="44"/>
      <c r="CM343" s="44"/>
      <c r="CN343" s="44"/>
      <c r="CO343" s="44"/>
      <c r="CP343" s="44"/>
      <c r="CQ343" s="44"/>
      <c r="CR343" s="44"/>
      <c r="CS343" s="44"/>
      <c r="CT343" s="44"/>
      <c r="CU343" s="44"/>
      <c r="CV343" s="44"/>
      <c r="CW343" s="44"/>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row>
    <row r="344" spans="1:131">
      <c r="A344" s="23" t="s">
        <v>853</v>
      </c>
      <c r="B344" s="23"/>
      <c r="C344" s="82">
        <v>0</v>
      </c>
      <c r="D344" s="82">
        <v>0</v>
      </c>
      <c r="E344" s="82">
        <v>0</v>
      </c>
      <c r="F344" s="82">
        <v>0</v>
      </c>
      <c r="G344" s="82">
        <v>0</v>
      </c>
      <c r="H344" s="82">
        <v>-121.82324495846363</v>
      </c>
      <c r="I344" s="82">
        <v>0</v>
      </c>
      <c r="J344" s="82">
        <v>9999</v>
      </c>
      <c r="K344" s="82">
        <v>9999</v>
      </c>
      <c r="L344" s="260">
        <v>0</v>
      </c>
      <c r="M344" s="82">
        <v>-2.0966194255736608</v>
      </c>
      <c r="N344" s="82">
        <v>0</v>
      </c>
      <c r="O344" s="82">
        <v>0</v>
      </c>
      <c r="P344" s="82">
        <v>0</v>
      </c>
      <c r="Q344" s="82">
        <v>0</v>
      </c>
      <c r="R344" s="82">
        <v>0</v>
      </c>
      <c r="S344" s="82">
        <v>0</v>
      </c>
      <c r="T344" s="82">
        <v>0</v>
      </c>
      <c r="U344" s="82">
        <v>0</v>
      </c>
      <c r="V344" s="82">
        <v>0</v>
      </c>
      <c r="W344" s="82">
        <v>0</v>
      </c>
      <c r="X344" s="82">
        <v>0</v>
      </c>
      <c r="Y344" s="82">
        <v>0</v>
      </c>
      <c r="Z344" s="82">
        <v>0</v>
      </c>
      <c r="AA344" s="82"/>
      <c r="AB344" s="82">
        <v>0</v>
      </c>
      <c r="AC344" s="82">
        <v>0</v>
      </c>
      <c r="AD344" s="82">
        <v>0</v>
      </c>
      <c r="AE344" s="82">
        <v>0</v>
      </c>
      <c r="AF344" s="82">
        <v>0</v>
      </c>
      <c r="AG344" s="82">
        <v>0</v>
      </c>
      <c r="AH344" s="82">
        <v>0</v>
      </c>
      <c r="AI344" s="82">
        <v>0</v>
      </c>
      <c r="AJ344" s="82">
        <v>0</v>
      </c>
      <c r="AK344" s="82">
        <v>0</v>
      </c>
      <c r="AL344" s="82">
        <v>0</v>
      </c>
      <c r="AM344" s="44">
        <v>0</v>
      </c>
      <c r="AN344" s="44"/>
      <c r="AO344" s="44"/>
      <c r="AP344" s="44"/>
      <c r="AQ344" s="44"/>
      <c r="AR344" s="44"/>
      <c r="AS344" s="44"/>
      <c r="AT344" s="44"/>
      <c r="AU344" s="44"/>
      <c r="AV344" s="44"/>
      <c r="AW344" s="44"/>
      <c r="AX344" s="44"/>
      <c r="AY344" s="44"/>
      <c r="AZ344" s="44"/>
      <c r="BA344" s="44"/>
      <c r="BB344" s="44"/>
      <c r="BC344" s="44"/>
      <c r="BD344" s="44"/>
      <c r="BE344" s="44"/>
      <c r="BF344" s="44"/>
      <c r="BG344" s="44"/>
      <c r="BH344" s="44"/>
      <c r="BI344" s="44"/>
      <c r="BJ344" s="44"/>
      <c r="BK344" s="44"/>
      <c r="BL344" s="44"/>
      <c r="BM344" s="44"/>
      <c r="BN344" s="44"/>
      <c r="BO344" s="44"/>
      <c r="BP344" s="44"/>
      <c r="BQ344" s="44"/>
      <c r="BR344" s="44"/>
      <c r="BS344" s="44"/>
      <c r="BT344" s="44"/>
      <c r="BU344" s="44"/>
      <c r="BV344" s="44"/>
      <c r="BW344" s="44"/>
      <c r="BX344" s="44"/>
      <c r="BY344" s="44"/>
      <c r="BZ344" s="44"/>
      <c r="CA344" s="44"/>
      <c r="CB344" s="44"/>
      <c r="CC344" s="44"/>
      <c r="CD344" s="44"/>
      <c r="CE344" s="44"/>
      <c r="CF344" s="44"/>
      <c r="CG344" s="44"/>
      <c r="CH344" s="44"/>
      <c r="CI344" s="44"/>
      <c r="CJ344" s="44"/>
      <c r="CK344" s="44"/>
      <c r="CL344" s="44"/>
      <c r="CM344" s="44"/>
      <c r="CN344" s="44"/>
      <c r="CO344" s="44"/>
      <c r="CP344" s="44"/>
      <c r="CQ344" s="44"/>
      <c r="CR344" s="44"/>
      <c r="CS344" s="44"/>
      <c r="CT344" s="44"/>
      <c r="CU344" s="44"/>
      <c r="CV344" s="44"/>
      <c r="CW344" s="44"/>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row>
    <row r="345" spans="1:131">
      <c r="A345" s="23" t="s">
        <v>854</v>
      </c>
      <c r="B345" s="23"/>
      <c r="C345" s="82">
        <v>0</v>
      </c>
      <c r="D345" s="82">
        <v>0</v>
      </c>
      <c r="E345" s="82">
        <v>0</v>
      </c>
      <c r="F345" s="82">
        <v>0</v>
      </c>
      <c r="G345" s="82">
        <v>0</v>
      </c>
      <c r="H345" s="82">
        <v>-96.833861377240211</v>
      </c>
      <c r="I345" s="82">
        <v>0</v>
      </c>
      <c r="J345" s="82">
        <v>9999</v>
      </c>
      <c r="K345" s="82">
        <v>9999</v>
      </c>
      <c r="L345" s="260">
        <v>0</v>
      </c>
      <c r="M345" s="82">
        <v>-1.6665436459688066</v>
      </c>
      <c r="N345" s="82">
        <v>0</v>
      </c>
      <c r="O345" s="82">
        <v>0</v>
      </c>
      <c r="P345" s="82">
        <v>0</v>
      </c>
      <c r="Q345" s="82">
        <v>0</v>
      </c>
      <c r="R345" s="82">
        <v>0</v>
      </c>
      <c r="S345" s="82">
        <v>0</v>
      </c>
      <c r="T345" s="82">
        <v>0</v>
      </c>
      <c r="U345" s="82">
        <v>0</v>
      </c>
      <c r="V345" s="82">
        <v>0</v>
      </c>
      <c r="W345" s="82">
        <v>0</v>
      </c>
      <c r="X345" s="82">
        <v>0</v>
      </c>
      <c r="Y345" s="82">
        <v>0</v>
      </c>
      <c r="Z345" s="82">
        <v>0</v>
      </c>
      <c r="AA345" s="82"/>
      <c r="AB345" s="82">
        <v>0</v>
      </c>
      <c r="AC345" s="82">
        <v>0</v>
      </c>
      <c r="AD345" s="82">
        <v>0</v>
      </c>
      <c r="AE345" s="82">
        <v>0</v>
      </c>
      <c r="AF345" s="82">
        <v>0</v>
      </c>
      <c r="AG345" s="82">
        <v>0</v>
      </c>
      <c r="AH345" s="82">
        <v>0</v>
      </c>
      <c r="AI345" s="82">
        <v>0</v>
      </c>
      <c r="AJ345" s="82">
        <v>0</v>
      </c>
      <c r="AK345" s="82">
        <v>0</v>
      </c>
      <c r="AL345" s="82">
        <v>0</v>
      </c>
      <c r="AM345" s="44">
        <v>0</v>
      </c>
      <c r="AN345" s="44"/>
      <c r="AO345" s="44"/>
      <c r="AP345" s="44"/>
      <c r="AQ345" s="44"/>
      <c r="AR345" s="44"/>
      <c r="AS345" s="44"/>
      <c r="AT345" s="44"/>
      <c r="AU345" s="44"/>
      <c r="AV345" s="44"/>
      <c r="AW345" s="44"/>
      <c r="AX345" s="44"/>
      <c r="AY345" s="44"/>
      <c r="AZ345" s="44"/>
      <c r="BA345" s="44"/>
      <c r="BB345" s="44"/>
      <c r="BC345" s="44"/>
      <c r="BD345" s="44"/>
      <c r="BE345" s="44"/>
      <c r="BF345" s="44"/>
      <c r="BG345" s="44"/>
      <c r="BH345" s="44"/>
      <c r="BI345" s="44"/>
      <c r="BJ345" s="44"/>
      <c r="BK345" s="44"/>
      <c r="BL345" s="44"/>
      <c r="BM345" s="44"/>
      <c r="BN345" s="44"/>
      <c r="BO345" s="44"/>
      <c r="BP345" s="44"/>
      <c r="BQ345" s="44"/>
      <c r="BR345" s="44"/>
      <c r="BS345" s="44"/>
      <c r="BT345" s="44"/>
      <c r="BU345" s="44"/>
      <c r="BV345" s="44"/>
      <c r="BW345" s="44"/>
      <c r="BX345" s="44"/>
      <c r="BY345" s="44"/>
      <c r="BZ345" s="44"/>
      <c r="CA345" s="44"/>
      <c r="CB345" s="44"/>
      <c r="CC345" s="44"/>
      <c r="CD345" s="44"/>
      <c r="CE345" s="44"/>
      <c r="CF345" s="44"/>
      <c r="CG345" s="44"/>
      <c r="CH345" s="44"/>
      <c r="CI345" s="44"/>
      <c r="CJ345" s="44"/>
      <c r="CK345" s="44"/>
      <c r="CL345" s="44"/>
      <c r="CM345" s="44"/>
      <c r="CN345" s="44"/>
      <c r="CO345" s="44"/>
      <c r="CP345" s="44"/>
      <c r="CQ345" s="44"/>
      <c r="CR345" s="44"/>
      <c r="CS345" s="44"/>
      <c r="CT345" s="44"/>
      <c r="CU345" s="44"/>
      <c r="CV345" s="44"/>
      <c r="CW345" s="44"/>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row>
    <row r="346" spans="1:131">
      <c r="A346" s="23" t="s">
        <v>855</v>
      </c>
      <c r="B346" s="23"/>
      <c r="C346" s="82">
        <v>0</v>
      </c>
      <c r="D346" s="82">
        <v>0</v>
      </c>
      <c r="E346" s="82">
        <v>0</v>
      </c>
      <c r="F346" s="82">
        <v>0</v>
      </c>
      <c r="G346" s="82">
        <v>0</v>
      </c>
      <c r="H346" s="82">
        <v>-68.866847074153767</v>
      </c>
      <c r="I346" s="82">
        <v>0</v>
      </c>
      <c r="J346" s="82">
        <v>9999</v>
      </c>
      <c r="K346" s="82">
        <v>9999</v>
      </c>
      <c r="L346" s="260">
        <v>0</v>
      </c>
      <c r="M346" s="82">
        <v>-1.1827083817970334</v>
      </c>
      <c r="N346" s="82">
        <v>0</v>
      </c>
      <c r="O346" s="82">
        <v>0</v>
      </c>
      <c r="P346" s="82">
        <v>0</v>
      </c>
      <c r="Q346" s="82">
        <v>0</v>
      </c>
      <c r="R346" s="82">
        <v>0</v>
      </c>
      <c r="S346" s="82">
        <v>0</v>
      </c>
      <c r="T346" s="82">
        <v>0</v>
      </c>
      <c r="U346" s="82">
        <v>0</v>
      </c>
      <c r="V346" s="82">
        <v>0</v>
      </c>
      <c r="W346" s="82">
        <v>0</v>
      </c>
      <c r="X346" s="82">
        <v>0</v>
      </c>
      <c r="Y346" s="82">
        <v>0</v>
      </c>
      <c r="Z346" s="82">
        <v>0</v>
      </c>
      <c r="AA346" s="82"/>
      <c r="AB346" s="82">
        <v>0</v>
      </c>
      <c r="AC346" s="82">
        <v>0</v>
      </c>
      <c r="AD346" s="82">
        <v>0</v>
      </c>
      <c r="AE346" s="82">
        <v>0</v>
      </c>
      <c r="AF346" s="82">
        <v>0</v>
      </c>
      <c r="AG346" s="82">
        <v>0</v>
      </c>
      <c r="AH346" s="82">
        <v>0</v>
      </c>
      <c r="AI346" s="82">
        <v>0</v>
      </c>
      <c r="AJ346" s="82">
        <v>0</v>
      </c>
      <c r="AK346" s="82">
        <v>0</v>
      </c>
      <c r="AL346" s="82">
        <v>0</v>
      </c>
      <c r="AM346" s="44">
        <v>0</v>
      </c>
      <c r="AN346" s="44"/>
      <c r="AO346" s="44"/>
      <c r="AP346" s="44"/>
      <c r="AQ346" s="44"/>
      <c r="AR346" s="44"/>
      <c r="AS346" s="44"/>
      <c r="AT346" s="44"/>
      <c r="AU346" s="44"/>
      <c r="AV346" s="44"/>
      <c r="AW346" s="44"/>
      <c r="AX346" s="44"/>
      <c r="AY346" s="44"/>
      <c r="AZ346" s="44"/>
      <c r="BA346" s="44"/>
      <c r="BB346" s="44"/>
      <c r="BC346" s="44"/>
      <c r="BD346" s="44"/>
      <c r="BE346" s="44"/>
      <c r="BF346" s="44"/>
      <c r="BG346" s="44"/>
      <c r="BH346" s="44"/>
      <c r="BI346" s="44"/>
      <c r="BJ346" s="44"/>
      <c r="BK346" s="44"/>
      <c r="BL346" s="44"/>
      <c r="BM346" s="44"/>
      <c r="BN346" s="44"/>
      <c r="BO346" s="44"/>
      <c r="BP346" s="44"/>
      <c r="BQ346" s="44"/>
      <c r="BR346" s="44"/>
      <c r="BS346" s="44"/>
      <c r="BT346" s="44"/>
      <c r="BU346" s="44"/>
      <c r="BV346" s="44"/>
      <c r="BW346" s="44"/>
      <c r="BX346" s="44"/>
      <c r="BY346" s="44"/>
      <c r="BZ346" s="44"/>
      <c r="CA346" s="44"/>
      <c r="CB346" s="44"/>
      <c r="CC346" s="44"/>
      <c r="CD346" s="44"/>
      <c r="CE346" s="44"/>
      <c r="CF346" s="44"/>
      <c r="CG346" s="44"/>
      <c r="CH346" s="44"/>
      <c r="CI346" s="44"/>
      <c r="CJ346" s="44"/>
      <c r="CK346" s="44"/>
      <c r="CL346" s="44"/>
      <c r="CM346" s="44"/>
      <c r="CN346" s="44"/>
      <c r="CO346" s="44"/>
      <c r="CP346" s="44"/>
      <c r="CQ346" s="44"/>
      <c r="CR346" s="44"/>
      <c r="CS346" s="44"/>
      <c r="CT346" s="44"/>
      <c r="CU346" s="44"/>
      <c r="CV346" s="44"/>
      <c r="CW346" s="44"/>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row>
    <row r="347" spans="1:131">
      <c r="A347" s="23" t="s">
        <v>856</v>
      </c>
      <c r="B347" s="23"/>
      <c r="C347" s="82">
        <v>0</v>
      </c>
      <c r="D347" s="82">
        <v>0</v>
      </c>
      <c r="E347" s="82">
        <v>0</v>
      </c>
      <c r="F347" s="82">
        <v>0</v>
      </c>
      <c r="G347" s="82">
        <v>0</v>
      </c>
      <c r="H347" s="82">
        <v>-122.08213799509083</v>
      </c>
      <c r="I347" s="82">
        <v>0</v>
      </c>
      <c r="J347" s="82">
        <v>9999</v>
      </c>
      <c r="K347" s="82">
        <v>9999</v>
      </c>
      <c r="L347" s="260">
        <v>0</v>
      </c>
      <c r="M347" s="82">
        <v>-2.0966194040947452</v>
      </c>
      <c r="N347" s="82">
        <v>0</v>
      </c>
      <c r="O347" s="82">
        <v>0</v>
      </c>
      <c r="P347" s="82">
        <v>0</v>
      </c>
      <c r="Q347" s="82">
        <v>0</v>
      </c>
      <c r="R347" s="82">
        <v>0</v>
      </c>
      <c r="S347" s="82">
        <v>0</v>
      </c>
      <c r="T347" s="82">
        <v>0</v>
      </c>
      <c r="U347" s="82">
        <v>0</v>
      </c>
      <c r="V347" s="82">
        <v>0</v>
      </c>
      <c r="W347" s="82">
        <v>0</v>
      </c>
      <c r="X347" s="82">
        <v>0</v>
      </c>
      <c r="Y347" s="82">
        <v>0</v>
      </c>
      <c r="Z347" s="82">
        <v>0</v>
      </c>
      <c r="AA347" s="82"/>
      <c r="AB347" s="82">
        <v>0</v>
      </c>
      <c r="AC347" s="82">
        <v>0</v>
      </c>
      <c r="AD347" s="82">
        <v>0</v>
      </c>
      <c r="AE347" s="82">
        <v>0</v>
      </c>
      <c r="AF347" s="82">
        <v>0</v>
      </c>
      <c r="AG347" s="82">
        <v>0</v>
      </c>
      <c r="AH347" s="82">
        <v>0</v>
      </c>
      <c r="AI347" s="82">
        <v>0</v>
      </c>
      <c r="AJ347" s="82">
        <v>0</v>
      </c>
      <c r="AK347" s="82">
        <v>0</v>
      </c>
      <c r="AL347" s="82">
        <v>0</v>
      </c>
      <c r="AM347" s="44">
        <v>0</v>
      </c>
      <c r="AN347" s="44"/>
      <c r="AO347" s="44"/>
      <c r="AP347" s="44"/>
      <c r="AQ347" s="44"/>
      <c r="AR347" s="44"/>
      <c r="AS347" s="44"/>
      <c r="AT347" s="44"/>
      <c r="AU347" s="44"/>
      <c r="AV347" s="44"/>
      <c r="AW347" s="44"/>
      <c r="AX347" s="44"/>
      <c r="AY347" s="44"/>
      <c r="AZ347" s="44"/>
      <c r="BA347" s="44"/>
      <c r="BB347" s="44"/>
      <c r="BC347" s="44"/>
      <c r="BD347" s="44"/>
      <c r="BE347" s="44"/>
      <c r="BF347" s="44"/>
      <c r="BG347" s="44"/>
      <c r="BH347" s="44"/>
      <c r="BI347" s="44"/>
      <c r="BJ347" s="44"/>
      <c r="BK347" s="44"/>
      <c r="BL347" s="44"/>
      <c r="BM347" s="44"/>
      <c r="BN347" s="44"/>
      <c r="BO347" s="44"/>
      <c r="BP347" s="44"/>
      <c r="BQ347" s="44"/>
      <c r="BR347" s="44"/>
      <c r="BS347" s="44"/>
      <c r="BT347" s="44"/>
      <c r="BU347" s="44"/>
      <c r="BV347" s="44"/>
      <c r="BW347" s="44"/>
      <c r="BX347" s="44"/>
      <c r="BY347" s="44"/>
      <c r="BZ347" s="44"/>
      <c r="CA347" s="44"/>
      <c r="CB347" s="44"/>
      <c r="CC347" s="44"/>
      <c r="CD347" s="44"/>
      <c r="CE347" s="44"/>
      <c r="CF347" s="44"/>
      <c r="CG347" s="44"/>
      <c r="CH347" s="44"/>
      <c r="CI347" s="44"/>
      <c r="CJ347" s="44"/>
      <c r="CK347" s="44"/>
      <c r="CL347" s="44"/>
      <c r="CM347" s="44"/>
      <c r="CN347" s="44"/>
      <c r="CO347" s="44"/>
      <c r="CP347" s="44"/>
      <c r="CQ347" s="44"/>
      <c r="CR347" s="44"/>
      <c r="CS347" s="44"/>
      <c r="CT347" s="44"/>
      <c r="CU347" s="44"/>
      <c r="CV347" s="44"/>
      <c r="CW347" s="44"/>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row>
    <row r="348" spans="1:131">
      <c r="A348" s="23" t="s">
        <v>857</v>
      </c>
      <c r="B348" s="23"/>
      <c r="C348" s="82">
        <v>0</v>
      </c>
      <c r="D348" s="82">
        <v>0</v>
      </c>
      <c r="E348" s="82">
        <v>0</v>
      </c>
      <c r="F348" s="82">
        <v>0</v>
      </c>
      <c r="G348" s="82">
        <v>0</v>
      </c>
      <c r="H348" s="82">
        <v>-184.43100647929165</v>
      </c>
      <c r="I348" s="82">
        <v>0</v>
      </c>
      <c r="J348" s="82">
        <v>9999</v>
      </c>
      <c r="K348" s="82">
        <v>9999</v>
      </c>
      <c r="L348" s="260">
        <v>0</v>
      </c>
      <c r="M348" s="82">
        <v>-3.1718088273221654</v>
      </c>
      <c r="N348" s="82">
        <v>0</v>
      </c>
      <c r="O348" s="82">
        <v>0</v>
      </c>
      <c r="P348" s="82">
        <v>0</v>
      </c>
      <c r="Q348" s="82">
        <v>0</v>
      </c>
      <c r="R348" s="82">
        <v>0</v>
      </c>
      <c r="S348" s="82">
        <v>0</v>
      </c>
      <c r="T348" s="82">
        <v>0</v>
      </c>
      <c r="U348" s="82">
        <v>0</v>
      </c>
      <c r="V348" s="82">
        <v>0</v>
      </c>
      <c r="W348" s="82">
        <v>0</v>
      </c>
      <c r="X348" s="82">
        <v>0</v>
      </c>
      <c r="Y348" s="82">
        <v>0</v>
      </c>
      <c r="Z348" s="82">
        <v>0</v>
      </c>
      <c r="AA348" s="82"/>
      <c r="AB348" s="82">
        <v>0</v>
      </c>
      <c r="AC348" s="82">
        <v>0</v>
      </c>
      <c r="AD348" s="82">
        <v>0</v>
      </c>
      <c r="AE348" s="82">
        <v>0</v>
      </c>
      <c r="AF348" s="82">
        <v>0</v>
      </c>
      <c r="AG348" s="82">
        <v>0</v>
      </c>
      <c r="AH348" s="82">
        <v>0</v>
      </c>
      <c r="AI348" s="82">
        <v>0</v>
      </c>
      <c r="AJ348" s="82">
        <v>0</v>
      </c>
      <c r="AK348" s="82">
        <v>0</v>
      </c>
      <c r="AL348" s="82">
        <v>0</v>
      </c>
      <c r="AM348" s="44">
        <v>0</v>
      </c>
      <c r="AN348" s="44"/>
      <c r="AO348" s="44"/>
      <c r="AP348" s="44"/>
      <c r="AQ348" s="44"/>
      <c r="AR348" s="44"/>
      <c r="AS348" s="44"/>
      <c r="AT348" s="44"/>
      <c r="AU348" s="44"/>
      <c r="AV348" s="44"/>
      <c r="AW348" s="44"/>
      <c r="AX348" s="44"/>
      <c r="AY348" s="44"/>
      <c r="AZ348" s="44"/>
      <c r="BA348" s="44"/>
      <c r="BB348" s="44"/>
      <c r="BC348" s="44"/>
      <c r="BD348" s="44"/>
      <c r="BE348" s="44"/>
      <c r="BF348" s="44"/>
      <c r="BG348" s="44"/>
      <c r="BH348" s="44"/>
      <c r="BI348" s="44"/>
      <c r="BJ348" s="44"/>
      <c r="BK348" s="44"/>
      <c r="BL348" s="44"/>
      <c r="BM348" s="44"/>
      <c r="BN348" s="44"/>
      <c r="BO348" s="44"/>
      <c r="BP348" s="44"/>
      <c r="BQ348" s="44"/>
      <c r="BR348" s="44"/>
      <c r="BS348" s="44"/>
      <c r="BT348" s="44"/>
      <c r="BU348" s="44"/>
      <c r="BV348" s="44"/>
      <c r="BW348" s="44"/>
      <c r="BX348" s="44"/>
      <c r="BY348" s="44"/>
      <c r="BZ348" s="44"/>
      <c r="CA348" s="44"/>
      <c r="CB348" s="44"/>
      <c r="CC348" s="44"/>
      <c r="CD348" s="44"/>
      <c r="CE348" s="44"/>
      <c r="CF348" s="44"/>
      <c r="CG348" s="44"/>
      <c r="CH348" s="44"/>
      <c r="CI348" s="44"/>
      <c r="CJ348" s="44"/>
      <c r="CK348" s="44"/>
      <c r="CL348" s="44"/>
      <c r="CM348" s="44"/>
      <c r="CN348" s="44"/>
      <c r="CO348" s="44"/>
      <c r="CP348" s="44"/>
      <c r="CQ348" s="44"/>
      <c r="CR348" s="44"/>
      <c r="CS348" s="44"/>
      <c r="CT348" s="44"/>
      <c r="CU348" s="44"/>
      <c r="CV348" s="44"/>
      <c r="CW348" s="44"/>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row>
    <row r="349" spans="1:131">
      <c r="A349" s="23" t="s">
        <v>858</v>
      </c>
      <c r="B349" s="23"/>
      <c r="C349" s="82">
        <v>0</v>
      </c>
      <c r="D349" s="82">
        <v>0</v>
      </c>
      <c r="E349" s="82">
        <v>0</v>
      </c>
      <c r="F349" s="82">
        <v>0</v>
      </c>
      <c r="G349" s="82">
        <v>0</v>
      </c>
      <c r="H349" s="82">
        <v>-123.28663419234347</v>
      </c>
      <c r="I349" s="82">
        <v>0</v>
      </c>
      <c r="J349" s="82">
        <v>9999</v>
      </c>
      <c r="K349" s="82">
        <v>9999</v>
      </c>
      <c r="L349" s="260">
        <v>0</v>
      </c>
      <c r="M349" s="82">
        <v>-2.1503788519622464</v>
      </c>
      <c r="N349" s="82">
        <v>0</v>
      </c>
      <c r="O349" s="82">
        <v>0</v>
      </c>
      <c r="P349" s="82">
        <v>0</v>
      </c>
      <c r="Q349" s="82">
        <v>0</v>
      </c>
      <c r="R349" s="82">
        <v>0</v>
      </c>
      <c r="S349" s="82">
        <v>0</v>
      </c>
      <c r="T349" s="82">
        <v>0</v>
      </c>
      <c r="U349" s="82">
        <v>0</v>
      </c>
      <c r="V349" s="82">
        <v>0</v>
      </c>
      <c r="W349" s="82">
        <v>0</v>
      </c>
      <c r="X349" s="82">
        <v>0</v>
      </c>
      <c r="Y349" s="82">
        <v>0</v>
      </c>
      <c r="Z349" s="82">
        <v>0</v>
      </c>
      <c r="AA349" s="82"/>
      <c r="AB349" s="82">
        <v>0</v>
      </c>
      <c r="AC349" s="82">
        <v>0</v>
      </c>
      <c r="AD349" s="82">
        <v>0</v>
      </c>
      <c r="AE349" s="82">
        <v>0</v>
      </c>
      <c r="AF349" s="82">
        <v>0</v>
      </c>
      <c r="AG349" s="82">
        <v>0</v>
      </c>
      <c r="AH349" s="82">
        <v>0</v>
      </c>
      <c r="AI349" s="82">
        <v>0</v>
      </c>
      <c r="AJ349" s="82">
        <v>0</v>
      </c>
      <c r="AK349" s="82">
        <v>0</v>
      </c>
      <c r="AL349" s="82">
        <v>0</v>
      </c>
      <c r="AM349" s="44">
        <v>0</v>
      </c>
      <c r="AN349" s="44"/>
      <c r="AO349" s="44"/>
      <c r="AP349" s="44"/>
      <c r="AQ349" s="44"/>
      <c r="AR349" s="44"/>
      <c r="AS349" s="44"/>
      <c r="AT349" s="44"/>
      <c r="AU349" s="44"/>
      <c r="AV349" s="44"/>
      <c r="AW349" s="44"/>
      <c r="AX349" s="44"/>
      <c r="AY349" s="44"/>
      <c r="AZ349" s="44"/>
      <c r="BA349" s="44"/>
      <c r="BB349" s="44"/>
      <c r="BC349" s="44"/>
      <c r="BD349" s="44"/>
      <c r="BE349" s="44"/>
      <c r="BF349" s="44"/>
      <c r="BG349" s="44"/>
      <c r="BH349" s="44"/>
      <c r="BI349" s="44"/>
      <c r="BJ349" s="44"/>
      <c r="BK349" s="44"/>
      <c r="BL349" s="44"/>
      <c r="BM349" s="44"/>
      <c r="BN349" s="44"/>
      <c r="BO349" s="44"/>
      <c r="BP349" s="44"/>
      <c r="BQ349" s="44"/>
      <c r="BR349" s="44"/>
      <c r="BS349" s="44"/>
      <c r="BT349" s="44"/>
      <c r="BU349" s="44"/>
      <c r="BV349" s="44"/>
      <c r="BW349" s="44"/>
      <c r="BX349" s="44"/>
      <c r="BY349" s="44"/>
      <c r="BZ349" s="44"/>
      <c r="CA349" s="44"/>
      <c r="CB349" s="44"/>
      <c r="CC349" s="44"/>
      <c r="CD349" s="44"/>
      <c r="CE349" s="44"/>
      <c r="CF349" s="44"/>
      <c r="CG349" s="44"/>
      <c r="CH349" s="44"/>
      <c r="CI349" s="44"/>
      <c r="CJ349" s="44"/>
      <c r="CK349" s="44"/>
      <c r="CL349" s="44"/>
      <c r="CM349" s="44"/>
      <c r="CN349" s="44"/>
      <c r="CO349" s="44"/>
      <c r="CP349" s="44"/>
      <c r="CQ349" s="44"/>
      <c r="CR349" s="44"/>
      <c r="CS349" s="44"/>
      <c r="CT349" s="44"/>
      <c r="CU349" s="44"/>
      <c r="CV349" s="44"/>
      <c r="CW349" s="44"/>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row>
    <row r="350" spans="1:131">
      <c r="A350" s="23" t="s">
        <v>859</v>
      </c>
      <c r="B350" s="23"/>
      <c r="C350" s="82">
        <v>0</v>
      </c>
      <c r="D350" s="82">
        <v>0</v>
      </c>
      <c r="E350" s="82">
        <v>0</v>
      </c>
      <c r="F350" s="82">
        <v>0</v>
      </c>
      <c r="G350" s="82">
        <v>0</v>
      </c>
      <c r="H350" s="82">
        <v>-214.20361597796301</v>
      </c>
      <c r="I350" s="82">
        <v>0</v>
      </c>
      <c r="J350" s="82">
        <v>9999</v>
      </c>
      <c r="K350" s="82">
        <v>9999</v>
      </c>
      <c r="L350" s="260">
        <v>0</v>
      </c>
      <c r="M350" s="82">
        <v>-3.8706819839999973</v>
      </c>
      <c r="N350" s="82">
        <v>0</v>
      </c>
      <c r="O350" s="82">
        <v>0</v>
      </c>
      <c r="P350" s="82">
        <v>0</v>
      </c>
      <c r="Q350" s="82">
        <v>0</v>
      </c>
      <c r="R350" s="82">
        <v>0</v>
      </c>
      <c r="S350" s="82">
        <v>0</v>
      </c>
      <c r="T350" s="82">
        <v>0</v>
      </c>
      <c r="U350" s="82">
        <v>0</v>
      </c>
      <c r="V350" s="82">
        <v>0</v>
      </c>
      <c r="W350" s="82">
        <v>0</v>
      </c>
      <c r="X350" s="82">
        <v>0</v>
      </c>
      <c r="Y350" s="82">
        <v>0</v>
      </c>
      <c r="Z350" s="82">
        <v>0</v>
      </c>
      <c r="AA350" s="82"/>
      <c r="AB350" s="82">
        <v>0</v>
      </c>
      <c r="AC350" s="82">
        <v>0</v>
      </c>
      <c r="AD350" s="82">
        <v>0</v>
      </c>
      <c r="AE350" s="82">
        <v>0</v>
      </c>
      <c r="AF350" s="82">
        <v>0</v>
      </c>
      <c r="AG350" s="82">
        <v>0</v>
      </c>
      <c r="AH350" s="82">
        <v>0</v>
      </c>
      <c r="AI350" s="82">
        <v>0</v>
      </c>
      <c r="AJ350" s="82">
        <v>0</v>
      </c>
      <c r="AK350" s="82">
        <v>0</v>
      </c>
      <c r="AL350" s="82">
        <v>0</v>
      </c>
      <c r="AM350" s="44">
        <v>0</v>
      </c>
      <c r="AN350" s="44"/>
      <c r="AO350" s="44"/>
      <c r="AP350" s="44"/>
      <c r="AQ350" s="44"/>
      <c r="AR350" s="44"/>
      <c r="AS350" s="44"/>
      <c r="AT350" s="44"/>
      <c r="AU350" s="44"/>
      <c r="AV350" s="44"/>
      <c r="AW350" s="44"/>
      <c r="AX350" s="44"/>
      <c r="AY350" s="44"/>
      <c r="AZ350" s="44"/>
      <c r="BA350" s="44"/>
      <c r="BB350" s="44"/>
      <c r="BC350" s="44"/>
      <c r="BD350" s="44"/>
      <c r="BE350" s="44"/>
      <c r="BF350" s="44"/>
      <c r="BG350" s="44"/>
      <c r="BH350" s="44"/>
      <c r="BI350" s="44"/>
      <c r="BJ350" s="44"/>
      <c r="BK350" s="44"/>
      <c r="BL350" s="44"/>
      <c r="BM350" s="44"/>
      <c r="BN350" s="44"/>
      <c r="BO350" s="44"/>
      <c r="BP350" s="44"/>
      <c r="BQ350" s="44"/>
      <c r="BR350" s="44"/>
      <c r="BS350" s="44"/>
      <c r="BT350" s="44"/>
      <c r="BU350" s="44"/>
      <c r="BV350" s="44"/>
      <c r="BW350" s="44"/>
      <c r="BX350" s="44"/>
      <c r="BY350" s="44"/>
      <c r="BZ350" s="44"/>
      <c r="CA350" s="44"/>
      <c r="CB350" s="44"/>
      <c r="CC350" s="44"/>
      <c r="CD350" s="44"/>
      <c r="CE350" s="44"/>
      <c r="CF350" s="44"/>
      <c r="CG350" s="44"/>
      <c r="CH350" s="44"/>
      <c r="CI350" s="44"/>
      <c r="CJ350" s="44"/>
      <c r="CK350" s="44"/>
      <c r="CL350" s="44"/>
      <c r="CM350" s="44"/>
      <c r="CN350" s="44"/>
      <c r="CO350" s="44"/>
      <c r="CP350" s="44"/>
      <c r="CQ350" s="44"/>
      <c r="CR350" s="44"/>
      <c r="CS350" s="44"/>
      <c r="CT350" s="44"/>
      <c r="CU350" s="44"/>
      <c r="CV350" s="44"/>
      <c r="CW350" s="44"/>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row>
    <row r="351" spans="1:131">
      <c r="A351" s="23" t="s">
        <v>860</v>
      </c>
      <c r="B351" s="23"/>
      <c r="C351" s="82">
        <v>0</v>
      </c>
      <c r="D351" s="82">
        <v>0</v>
      </c>
      <c r="E351" s="82">
        <v>0</v>
      </c>
      <c r="F351" s="82">
        <v>0</v>
      </c>
      <c r="G351" s="82">
        <v>0</v>
      </c>
      <c r="H351" s="82">
        <v>-119.0020088766462</v>
      </c>
      <c r="I351" s="82">
        <v>0</v>
      </c>
      <c r="J351" s="82">
        <v>9999</v>
      </c>
      <c r="K351" s="82">
        <v>9999</v>
      </c>
      <c r="L351" s="260">
        <v>0</v>
      </c>
      <c r="M351" s="82">
        <v>-2.1503788799999999</v>
      </c>
      <c r="N351" s="82">
        <v>0</v>
      </c>
      <c r="O351" s="82">
        <v>0</v>
      </c>
      <c r="P351" s="82">
        <v>0</v>
      </c>
      <c r="Q351" s="82">
        <v>0</v>
      </c>
      <c r="R351" s="82">
        <v>0</v>
      </c>
      <c r="S351" s="82">
        <v>0</v>
      </c>
      <c r="T351" s="82">
        <v>0</v>
      </c>
      <c r="U351" s="82">
        <v>0</v>
      </c>
      <c r="V351" s="82">
        <v>0</v>
      </c>
      <c r="W351" s="82">
        <v>0</v>
      </c>
      <c r="X351" s="82">
        <v>0</v>
      </c>
      <c r="Y351" s="82">
        <v>0</v>
      </c>
      <c r="Z351" s="82">
        <v>0</v>
      </c>
      <c r="AA351" s="82"/>
      <c r="AB351" s="82">
        <v>0</v>
      </c>
      <c r="AC351" s="82">
        <v>0</v>
      </c>
      <c r="AD351" s="82">
        <v>0</v>
      </c>
      <c r="AE351" s="82">
        <v>0</v>
      </c>
      <c r="AF351" s="82">
        <v>0</v>
      </c>
      <c r="AG351" s="82">
        <v>0</v>
      </c>
      <c r="AH351" s="82">
        <v>0</v>
      </c>
      <c r="AI351" s="82">
        <v>0</v>
      </c>
      <c r="AJ351" s="82">
        <v>0</v>
      </c>
      <c r="AK351" s="82">
        <v>0</v>
      </c>
      <c r="AL351" s="82">
        <v>0</v>
      </c>
      <c r="AM351" s="44">
        <v>0</v>
      </c>
      <c r="AN351" s="44"/>
      <c r="AO351" s="44"/>
      <c r="AP351" s="44"/>
      <c r="AQ351" s="44"/>
      <c r="AR351" s="44"/>
      <c r="AS351" s="44"/>
      <c r="AT351" s="44"/>
      <c r="AU351" s="44"/>
      <c r="AV351" s="44"/>
      <c r="AW351" s="44"/>
      <c r="AX351" s="44"/>
      <c r="AY351" s="44"/>
      <c r="AZ351" s="44"/>
      <c r="BA351" s="44"/>
      <c r="BB351" s="44"/>
      <c r="BC351" s="44"/>
      <c r="BD351" s="44"/>
      <c r="BE351" s="44"/>
      <c r="BF351" s="44"/>
      <c r="BG351" s="44"/>
      <c r="BH351" s="44"/>
      <c r="BI351" s="44"/>
      <c r="BJ351" s="44"/>
      <c r="BK351" s="44"/>
      <c r="BL351" s="44"/>
      <c r="BM351" s="44"/>
      <c r="BN351" s="44"/>
      <c r="BO351" s="44"/>
      <c r="BP351" s="44"/>
      <c r="BQ351" s="44"/>
      <c r="BR351" s="44"/>
      <c r="BS351" s="44"/>
      <c r="BT351" s="44"/>
      <c r="BU351" s="44"/>
      <c r="BV351" s="44"/>
      <c r="BW351" s="44"/>
      <c r="BX351" s="44"/>
      <c r="BY351" s="44"/>
      <c r="BZ351" s="44"/>
      <c r="CA351" s="44"/>
      <c r="CB351" s="44"/>
      <c r="CC351" s="44"/>
      <c r="CD351" s="44"/>
      <c r="CE351" s="44"/>
      <c r="CF351" s="44"/>
      <c r="CG351" s="44"/>
      <c r="CH351" s="44"/>
      <c r="CI351" s="44"/>
      <c r="CJ351" s="44"/>
      <c r="CK351" s="44"/>
      <c r="CL351" s="44"/>
      <c r="CM351" s="44"/>
      <c r="CN351" s="44"/>
      <c r="CO351" s="44"/>
      <c r="CP351" s="44"/>
      <c r="CQ351" s="44"/>
      <c r="CR351" s="44"/>
      <c r="CS351" s="44"/>
      <c r="CT351" s="44"/>
      <c r="CU351" s="44"/>
      <c r="CV351" s="44"/>
      <c r="CW351" s="44"/>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row>
    <row r="352" spans="1:131">
      <c r="A352" s="23" t="s">
        <v>861</v>
      </c>
      <c r="B352" s="23"/>
      <c r="C352" s="82">
        <v>0</v>
      </c>
      <c r="D352" s="82">
        <v>0</v>
      </c>
      <c r="E352" s="82">
        <v>0</v>
      </c>
      <c r="F352" s="82">
        <v>0</v>
      </c>
      <c r="G352" s="82">
        <v>0</v>
      </c>
      <c r="H352" s="82">
        <v>-55.686594528194938</v>
      </c>
      <c r="I352" s="82">
        <v>0</v>
      </c>
      <c r="J352" s="82">
        <v>9999</v>
      </c>
      <c r="K352" s="82">
        <v>9999</v>
      </c>
      <c r="L352" s="260">
        <v>0</v>
      </c>
      <c r="M352" s="82">
        <v>-0.96767050140727873</v>
      </c>
      <c r="N352" s="82">
        <v>0</v>
      </c>
      <c r="O352" s="82">
        <v>0</v>
      </c>
      <c r="P352" s="82">
        <v>0</v>
      </c>
      <c r="Q352" s="82">
        <v>0</v>
      </c>
      <c r="R352" s="82">
        <v>0</v>
      </c>
      <c r="S352" s="82">
        <v>0</v>
      </c>
      <c r="T352" s="82">
        <v>0</v>
      </c>
      <c r="U352" s="82">
        <v>0</v>
      </c>
      <c r="V352" s="82">
        <v>0</v>
      </c>
      <c r="W352" s="82">
        <v>0</v>
      </c>
      <c r="X352" s="82">
        <v>0</v>
      </c>
      <c r="Y352" s="82">
        <v>0</v>
      </c>
      <c r="Z352" s="82">
        <v>0</v>
      </c>
      <c r="AA352" s="82"/>
      <c r="AB352" s="82">
        <v>0</v>
      </c>
      <c r="AC352" s="82">
        <v>0</v>
      </c>
      <c r="AD352" s="82">
        <v>0</v>
      </c>
      <c r="AE352" s="82">
        <v>0</v>
      </c>
      <c r="AF352" s="82">
        <v>0</v>
      </c>
      <c r="AG352" s="82">
        <v>0</v>
      </c>
      <c r="AH352" s="82">
        <v>0</v>
      </c>
      <c r="AI352" s="82">
        <v>0</v>
      </c>
      <c r="AJ352" s="82">
        <v>0</v>
      </c>
      <c r="AK352" s="82">
        <v>0</v>
      </c>
      <c r="AL352" s="82">
        <v>0</v>
      </c>
      <c r="AM352" s="44">
        <v>0</v>
      </c>
      <c r="AN352" s="44"/>
      <c r="AO352" s="44"/>
      <c r="AP352" s="44"/>
      <c r="AQ352" s="44"/>
      <c r="AR352" s="44"/>
      <c r="AS352" s="44"/>
      <c r="AT352" s="44"/>
      <c r="AU352" s="44"/>
      <c r="AV352" s="44"/>
      <c r="AW352" s="44"/>
      <c r="AX352" s="44"/>
      <c r="AY352" s="44"/>
      <c r="AZ352" s="44"/>
      <c r="BA352" s="44"/>
      <c r="BB352" s="44"/>
      <c r="BC352" s="44"/>
      <c r="BD352" s="44"/>
      <c r="BE352" s="44"/>
      <c r="BF352" s="44"/>
      <c r="BG352" s="44"/>
      <c r="BH352" s="44"/>
      <c r="BI352" s="44"/>
      <c r="BJ352" s="44"/>
      <c r="BK352" s="44"/>
      <c r="BL352" s="44"/>
      <c r="BM352" s="44"/>
      <c r="BN352" s="44"/>
      <c r="BO352" s="44"/>
      <c r="BP352" s="44"/>
      <c r="BQ352" s="44"/>
      <c r="BR352" s="44"/>
      <c r="BS352" s="44"/>
      <c r="BT352" s="44"/>
      <c r="BU352" s="44"/>
      <c r="BV352" s="44"/>
      <c r="BW352" s="44"/>
      <c r="BX352" s="44"/>
      <c r="BY352" s="44"/>
      <c r="BZ352" s="44"/>
      <c r="CA352" s="44"/>
      <c r="CB352" s="44"/>
      <c r="CC352" s="44"/>
      <c r="CD352" s="44"/>
      <c r="CE352" s="44"/>
      <c r="CF352" s="44"/>
      <c r="CG352" s="44"/>
      <c r="CH352" s="44"/>
      <c r="CI352" s="44"/>
      <c r="CJ352" s="44"/>
      <c r="CK352" s="44"/>
      <c r="CL352" s="44"/>
      <c r="CM352" s="44"/>
      <c r="CN352" s="44"/>
      <c r="CO352" s="44"/>
      <c r="CP352" s="44"/>
      <c r="CQ352" s="44"/>
      <c r="CR352" s="44"/>
      <c r="CS352" s="44"/>
      <c r="CT352" s="44"/>
      <c r="CU352" s="44"/>
      <c r="CV352" s="44"/>
      <c r="CW352" s="44"/>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row>
    <row r="353" spans="1:131">
      <c r="A353" s="23" t="s">
        <v>862</v>
      </c>
      <c r="B353" s="23"/>
      <c r="C353" s="82">
        <v>0</v>
      </c>
      <c r="D353" s="82">
        <v>0</v>
      </c>
      <c r="E353" s="82">
        <v>0</v>
      </c>
      <c r="F353" s="82">
        <v>0</v>
      </c>
      <c r="G353" s="82">
        <v>0</v>
      </c>
      <c r="H353" s="82">
        <v>-103.0812072725461</v>
      </c>
      <c r="I353" s="82">
        <v>0</v>
      </c>
      <c r="J353" s="82">
        <v>9999</v>
      </c>
      <c r="K353" s="82">
        <v>9999</v>
      </c>
      <c r="L353" s="260">
        <v>0</v>
      </c>
      <c r="M353" s="82">
        <v>-1.7740625908700156</v>
      </c>
      <c r="N353" s="82">
        <v>0</v>
      </c>
      <c r="O353" s="82">
        <v>0</v>
      </c>
      <c r="P353" s="82">
        <v>0</v>
      </c>
      <c r="Q353" s="82">
        <v>0</v>
      </c>
      <c r="R353" s="82">
        <v>0</v>
      </c>
      <c r="S353" s="82">
        <v>0</v>
      </c>
      <c r="T353" s="82">
        <v>0</v>
      </c>
      <c r="U353" s="82">
        <v>0</v>
      </c>
      <c r="V353" s="82">
        <v>0</v>
      </c>
      <c r="W353" s="82">
        <v>0</v>
      </c>
      <c r="X353" s="82">
        <v>0</v>
      </c>
      <c r="Y353" s="82">
        <v>0</v>
      </c>
      <c r="Z353" s="82">
        <v>0</v>
      </c>
      <c r="AA353" s="82"/>
      <c r="AB353" s="82">
        <v>0</v>
      </c>
      <c r="AC353" s="82">
        <v>0</v>
      </c>
      <c r="AD353" s="82">
        <v>0</v>
      </c>
      <c r="AE353" s="82">
        <v>0</v>
      </c>
      <c r="AF353" s="82">
        <v>0</v>
      </c>
      <c r="AG353" s="82">
        <v>0</v>
      </c>
      <c r="AH353" s="82">
        <v>0</v>
      </c>
      <c r="AI353" s="82">
        <v>0</v>
      </c>
      <c r="AJ353" s="82">
        <v>0</v>
      </c>
      <c r="AK353" s="82">
        <v>0</v>
      </c>
      <c r="AL353" s="82">
        <v>0</v>
      </c>
      <c r="AM353" s="44">
        <v>0</v>
      </c>
      <c r="AN353" s="44"/>
      <c r="AO353" s="44"/>
      <c r="AP353" s="44"/>
      <c r="AQ353" s="44"/>
      <c r="AR353" s="44"/>
      <c r="AS353" s="44"/>
      <c r="AT353" s="44"/>
      <c r="AU353" s="44"/>
      <c r="AV353" s="44"/>
      <c r="AW353" s="44"/>
      <c r="AX353" s="44"/>
      <c r="AY353" s="44"/>
      <c r="AZ353" s="44"/>
      <c r="BA353" s="44"/>
      <c r="BB353" s="44"/>
      <c r="BC353" s="44"/>
      <c r="BD353" s="44"/>
      <c r="BE353" s="44"/>
      <c r="BF353" s="44"/>
      <c r="BG353" s="44"/>
      <c r="BH353" s="44"/>
      <c r="BI353" s="44"/>
      <c r="BJ353" s="44"/>
      <c r="BK353" s="44"/>
      <c r="BL353" s="44"/>
      <c r="BM353" s="44"/>
      <c r="BN353" s="44"/>
      <c r="BO353" s="44"/>
      <c r="BP353" s="44"/>
      <c r="BQ353" s="44"/>
      <c r="BR353" s="44"/>
      <c r="BS353" s="44"/>
      <c r="BT353" s="44"/>
      <c r="BU353" s="44"/>
      <c r="BV353" s="44"/>
      <c r="BW353" s="44"/>
      <c r="BX353" s="44"/>
      <c r="BY353" s="44"/>
      <c r="BZ353" s="44"/>
      <c r="CA353" s="44"/>
      <c r="CB353" s="44"/>
      <c r="CC353" s="44"/>
      <c r="CD353" s="44"/>
      <c r="CE353" s="44"/>
      <c r="CF353" s="44"/>
      <c r="CG353" s="44"/>
      <c r="CH353" s="44"/>
      <c r="CI353" s="44"/>
      <c r="CJ353" s="44"/>
      <c r="CK353" s="44"/>
      <c r="CL353" s="44"/>
      <c r="CM353" s="44"/>
      <c r="CN353" s="44"/>
      <c r="CO353" s="44"/>
      <c r="CP353" s="44"/>
      <c r="CQ353" s="44"/>
      <c r="CR353" s="44"/>
      <c r="CS353" s="44"/>
      <c r="CT353" s="44"/>
      <c r="CU353" s="44"/>
      <c r="CV353" s="44"/>
      <c r="CW353" s="44"/>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row>
    <row r="354" spans="1:131">
      <c r="A354" s="23" t="s">
        <v>863</v>
      </c>
      <c r="B354" s="23"/>
      <c r="C354" s="82">
        <v>0</v>
      </c>
      <c r="D354" s="82">
        <v>0</v>
      </c>
      <c r="E354" s="82">
        <v>0</v>
      </c>
      <c r="F354" s="82">
        <v>0</v>
      </c>
      <c r="G354" s="82">
        <v>0</v>
      </c>
      <c r="H354" s="82">
        <v>-134.31793674907539</v>
      </c>
      <c r="I354" s="82">
        <v>0</v>
      </c>
      <c r="J354" s="82">
        <v>9999</v>
      </c>
      <c r="K354" s="82">
        <v>9999</v>
      </c>
      <c r="L354" s="260">
        <v>0</v>
      </c>
      <c r="M354" s="82">
        <v>-2.3116573153760887</v>
      </c>
      <c r="N354" s="82">
        <v>0</v>
      </c>
      <c r="O354" s="82">
        <v>0</v>
      </c>
      <c r="P354" s="82">
        <v>0</v>
      </c>
      <c r="Q354" s="82">
        <v>0</v>
      </c>
      <c r="R354" s="82">
        <v>0</v>
      </c>
      <c r="S354" s="82">
        <v>0</v>
      </c>
      <c r="T354" s="82">
        <v>0</v>
      </c>
      <c r="U354" s="82">
        <v>0</v>
      </c>
      <c r="V354" s="82">
        <v>0</v>
      </c>
      <c r="W354" s="82">
        <v>0</v>
      </c>
      <c r="X354" s="82">
        <v>0</v>
      </c>
      <c r="Y354" s="82">
        <v>0</v>
      </c>
      <c r="Z354" s="82">
        <v>0</v>
      </c>
      <c r="AA354" s="82"/>
      <c r="AB354" s="82">
        <v>0</v>
      </c>
      <c r="AC354" s="82">
        <v>0</v>
      </c>
      <c r="AD354" s="82">
        <v>0</v>
      </c>
      <c r="AE354" s="82">
        <v>0</v>
      </c>
      <c r="AF354" s="82">
        <v>0</v>
      </c>
      <c r="AG354" s="82">
        <v>0</v>
      </c>
      <c r="AH354" s="82">
        <v>0</v>
      </c>
      <c r="AI354" s="82">
        <v>0</v>
      </c>
      <c r="AJ354" s="82">
        <v>0</v>
      </c>
      <c r="AK354" s="82">
        <v>0</v>
      </c>
      <c r="AL354" s="82">
        <v>0</v>
      </c>
      <c r="AM354" s="44">
        <v>0</v>
      </c>
      <c r="AN354" s="44"/>
      <c r="AO354" s="44"/>
      <c r="AP354" s="44"/>
      <c r="AQ354" s="44"/>
      <c r="AR354" s="44"/>
      <c r="AS354" s="44"/>
      <c r="AT354" s="44"/>
      <c r="AU354" s="44"/>
      <c r="AV354" s="44"/>
      <c r="AW354" s="44"/>
      <c r="AX354" s="44"/>
      <c r="AY354" s="44"/>
      <c r="AZ354" s="44"/>
      <c r="BA354" s="44"/>
      <c r="BB354" s="44"/>
      <c r="BC354" s="44"/>
      <c r="BD354" s="44"/>
      <c r="BE354" s="44"/>
      <c r="BF354" s="44"/>
      <c r="BG354" s="44"/>
      <c r="BH354" s="44"/>
      <c r="BI354" s="44"/>
      <c r="BJ354" s="44"/>
      <c r="BK354" s="44"/>
      <c r="BL354" s="44"/>
      <c r="BM354" s="44"/>
      <c r="BN354" s="44"/>
      <c r="BO354" s="44"/>
      <c r="BP354" s="44"/>
      <c r="BQ354" s="44"/>
      <c r="BR354" s="44"/>
      <c r="BS354" s="44"/>
      <c r="BT354" s="44"/>
      <c r="BU354" s="44"/>
      <c r="BV354" s="44"/>
      <c r="BW354" s="44"/>
      <c r="BX354" s="44"/>
      <c r="BY354" s="44"/>
      <c r="BZ354" s="44"/>
      <c r="CA354" s="44"/>
      <c r="CB354" s="44"/>
      <c r="CC354" s="44"/>
      <c r="CD354" s="44"/>
      <c r="CE354" s="44"/>
      <c r="CF354" s="44"/>
      <c r="CG354" s="44"/>
      <c r="CH354" s="44"/>
      <c r="CI354" s="44"/>
      <c r="CJ354" s="44"/>
      <c r="CK354" s="44"/>
      <c r="CL354" s="44"/>
      <c r="CM354" s="44"/>
      <c r="CN354" s="44"/>
      <c r="CO354" s="44"/>
      <c r="CP354" s="44"/>
      <c r="CQ354" s="44"/>
      <c r="CR354" s="44"/>
      <c r="CS354" s="44"/>
      <c r="CT354" s="44"/>
      <c r="CU354" s="44"/>
      <c r="CV354" s="44"/>
      <c r="CW354" s="44"/>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row>
    <row r="355" spans="1:131">
      <c r="A355" s="23" t="s">
        <v>864</v>
      </c>
      <c r="B355" s="23"/>
      <c r="C355" s="82">
        <v>0</v>
      </c>
      <c r="D355" s="82">
        <v>0</v>
      </c>
      <c r="E355" s="82">
        <v>0</v>
      </c>
      <c r="F355" s="82">
        <v>0</v>
      </c>
      <c r="G355" s="82">
        <v>0</v>
      </c>
      <c r="H355" s="82">
        <v>-121.82324495846363</v>
      </c>
      <c r="I355" s="82">
        <v>0</v>
      </c>
      <c r="J355" s="82">
        <v>9999</v>
      </c>
      <c r="K355" s="82">
        <v>9999</v>
      </c>
      <c r="L355" s="260">
        <v>0</v>
      </c>
      <c r="M355" s="82">
        <v>-2.0966194255736608</v>
      </c>
      <c r="N355" s="82">
        <v>0</v>
      </c>
      <c r="O355" s="82">
        <v>0</v>
      </c>
      <c r="P355" s="82">
        <v>0</v>
      </c>
      <c r="Q355" s="82">
        <v>0</v>
      </c>
      <c r="R355" s="82">
        <v>0</v>
      </c>
      <c r="S355" s="82">
        <v>0</v>
      </c>
      <c r="T355" s="82">
        <v>0</v>
      </c>
      <c r="U355" s="82">
        <v>0</v>
      </c>
      <c r="V355" s="82">
        <v>0</v>
      </c>
      <c r="W355" s="82">
        <v>0</v>
      </c>
      <c r="X355" s="82">
        <v>0</v>
      </c>
      <c r="Y355" s="82">
        <v>0</v>
      </c>
      <c r="Z355" s="82">
        <v>0</v>
      </c>
      <c r="AA355" s="82"/>
      <c r="AB355" s="82">
        <v>0</v>
      </c>
      <c r="AC355" s="82">
        <v>0</v>
      </c>
      <c r="AD355" s="82">
        <v>0</v>
      </c>
      <c r="AE355" s="82">
        <v>0</v>
      </c>
      <c r="AF355" s="82">
        <v>0</v>
      </c>
      <c r="AG355" s="82">
        <v>0</v>
      </c>
      <c r="AH355" s="82">
        <v>0</v>
      </c>
      <c r="AI355" s="82">
        <v>0</v>
      </c>
      <c r="AJ355" s="82">
        <v>0</v>
      </c>
      <c r="AK355" s="82">
        <v>0</v>
      </c>
      <c r="AL355" s="82">
        <v>0</v>
      </c>
      <c r="AM355" s="44">
        <v>0</v>
      </c>
      <c r="AN355" s="44"/>
      <c r="AO355" s="44"/>
      <c r="AP355" s="44"/>
      <c r="AQ355" s="44"/>
      <c r="AR355" s="44"/>
      <c r="AS355" s="44"/>
      <c r="AT355" s="44"/>
      <c r="AU355" s="44"/>
      <c r="AV355" s="44"/>
      <c r="AW355" s="44"/>
      <c r="AX355" s="44"/>
      <c r="AY355" s="44"/>
      <c r="AZ355" s="44"/>
      <c r="BA355" s="44"/>
      <c r="BB355" s="44"/>
      <c r="BC355" s="44"/>
      <c r="BD355" s="44"/>
      <c r="BE355" s="44"/>
      <c r="BF355" s="44"/>
      <c r="BG355" s="44"/>
      <c r="BH355" s="44"/>
      <c r="BI355" s="44"/>
      <c r="BJ355" s="44"/>
      <c r="BK355" s="44"/>
      <c r="BL355" s="44"/>
      <c r="BM355" s="44"/>
      <c r="BN355" s="44"/>
      <c r="BO355" s="44"/>
      <c r="BP355" s="44"/>
      <c r="BQ355" s="44"/>
      <c r="BR355" s="44"/>
      <c r="BS355" s="44"/>
      <c r="BT355" s="44"/>
      <c r="BU355" s="44"/>
      <c r="BV355" s="44"/>
      <c r="BW355" s="44"/>
      <c r="BX355" s="44"/>
      <c r="BY355" s="44"/>
      <c r="BZ355" s="44"/>
      <c r="CA355" s="44"/>
      <c r="CB355" s="44"/>
      <c r="CC355" s="44"/>
      <c r="CD355" s="44"/>
      <c r="CE355" s="44"/>
      <c r="CF355" s="44"/>
      <c r="CG355" s="44"/>
      <c r="CH355" s="44"/>
      <c r="CI355" s="44"/>
      <c r="CJ355" s="44"/>
      <c r="CK355" s="44"/>
      <c r="CL355" s="44"/>
      <c r="CM355" s="44"/>
      <c r="CN355" s="44"/>
      <c r="CO355" s="44"/>
      <c r="CP355" s="44"/>
      <c r="CQ355" s="44"/>
      <c r="CR355" s="44"/>
      <c r="CS355" s="44"/>
      <c r="CT355" s="44"/>
      <c r="CU355" s="44"/>
      <c r="CV355" s="44"/>
      <c r="CW355" s="44"/>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row>
    <row r="356" spans="1:131">
      <c r="A356" s="23" t="s">
        <v>865</v>
      </c>
      <c r="B356" s="23"/>
      <c r="C356" s="82">
        <v>0</v>
      </c>
      <c r="D356" s="82">
        <v>0</v>
      </c>
      <c r="E356" s="82">
        <v>0</v>
      </c>
      <c r="F356" s="82">
        <v>0</v>
      </c>
      <c r="G356" s="82">
        <v>0</v>
      </c>
      <c r="H356" s="82">
        <v>-96.833861377240211</v>
      </c>
      <c r="I356" s="82">
        <v>0</v>
      </c>
      <c r="J356" s="82">
        <v>9999</v>
      </c>
      <c r="K356" s="82">
        <v>9999</v>
      </c>
      <c r="L356" s="260">
        <v>0</v>
      </c>
      <c r="M356" s="82">
        <v>-1.6665436459688066</v>
      </c>
      <c r="N356" s="82">
        <v>0</v>
      </c>
      <c r="O356" s="82">
        <v>0</v>
      </c>
      <c r="P356" s="82">
        <v>0</v>
      </c>
      <c r="Q356" s="82">
        <v>0</v>
      </c>
      <c r="R356" s="82">
        <v>0</v>
      </c>
      <c r="S356" s="82">
        <v>0</v>
      </c>
      <c r="T356" s="82">
        <v>0</v>
      </c>
      <c r="U356" s="82">
        <v>0</v>
      </c>
      <c r="V356" s="82">
        <v>0</v>
      </c>
      <c r="W356" s="82">
        <v>0</v>
      </c>
      <c r="X356" s="82">
        <v>0</v>
      </c>
      <c r="Y356" s="82">
        <v>0</v>
      </c>
      <c r="Z356" s="82">
        <v>0</v>
      </c>
      <c r="AA356" s="82"/>
      <c r="AB356" s="82">
        <v>0</v>
      </c>
      <c r="AC356" s="82">
        <v>0</v>
      </c>
      <c r="AD356" s="82">
        <v>0</v>
      </c>
      <c r="AE356" s="82">
        <v>0</v>
      </c>
      <c r="AF356" s="82">
        <v>0</v>
      </c>
      <c r="AG356" s="82">
        <v>0</v>
      </c>
      <c r="AH356" s="82">
        <v>0</v>
      </c>
      <c r="AI356" s="82">
        <v>0</v>
      </c>
      <c r="AJ356" s="82">
        <v>0</v>
      </c>
      <c r="AK356" s="82">
        <v>0</v>
      </c>
      <c r="AL356" s="82">
        <v>0</v>
      </c>
      <c r="AM356" s="44">
        <v>0</v>
      </c>
      <c r="AN356" s="44"/>
      <c r="AO356" s="44"/>
      <c r="AP356" s="44"/>
      <c r="AQ356" s="44"/>
      <c r="AR356" s="44"/>
      <c r="AS356" s="44"/>
      <c r="AT356" s="44"/>
      <c r="AU356" s="44"/>
      <c r="AV356" s="44"/>
      <c r="AW356" s="44"/>
      <c r="AX356" s="44"/>
      <c r="AY356" s="44"/>
      <c r="AZ356" s="44"/>
      <c r="BA356" s="44"/>
      <c r="BB356" s="44"/>
      <c r="BC356" s="44"/>
      <c r="BD356" s="44"/>
      <c r="BE356" s="44"/>
      <c r="BF356" s="44"/>
      <c r="BG356" s="44"/>
      <c r="BH356" s="44"/>
      <c r="BI356" s="44"/>
      <c r="BJ356" s="44"/>
      <c r="BK356" s="44"/>
      <c r="BL356" s="44"/>
      <c r="BM356" s="44"/>
      <c r="BN356" s="44"/>
      <c r="BO356" s="44"/>
      <c r="BP356" s="44"/>
      <c r="BQ356" s="44"/>
      <c r="BR356" s="44"/>
      <c r="BS356" s="44"/>
      <c r="BT356" s="44"/>
      <c r="BU356" s="44"/>
      <c r="BV356" s="44"/>
      <c r="BW356" s="44"/>
      <c r="BX356" s="44"/>
      <c r="BY356" s="44"/>
      <c r="BZ356" s="44"/>
      <c r="CA356" s="44"/>
      <c r="CB356" s="44"/>
      <c r="CC356" s="44"/>
      <c r="CD356" s="44"/>
      <c r="CE356" s="44"/>
      <c r="CF356" s="44"/>
      <c r="CG356" s="44"/>
      <c r="CH356" s="44"/>
      <c r="CI356" s="44"/>
      <c r="CJ356" s="44"/>
      <c r="CK356" s="44"/>
      <c r="CL356" s="44"/>
      <c r="CM356" s="44"/>
      <c r="CN356" s="44"/>
      <c r="CO356" s="44"/>
      <c r="CP356" s="44"/>
      <c r="CQ356" s="44"/>
      <c r="CR356" s="44"/>
      <c r="CS356" s="44"/>
      <c r="CT356" s="44"/>
      <c r="CU356" s="44"/>
      <c r="CV356" s="44"/>
      <c r="CW356" s="44"/>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row>
    <row r="357" spans="1:131">
      <c r="A357" s="23" t="s">
        <v>866</v>
      </c>
      <c r="B357" s="23"/>
      <c r="C357" s="82">
        <v>0</v>
      </c>
      <c r="D357" s="82">
        <v>0</v>
      </c>
      <c r="E357" s="82">
        <v>0</v>
      </c>
      <c r="F357" s="82">
        <v>0</v>
      </c>
      <c r="G357" s="82">
        <v>0</v>
      </c>
      <c r="H357" s="82">
        <v>-68.866847074153767</v>
      </c>
      <c r="I357" s="82">
        <v>0</v>
      </c>
      <c r="J357" s="82">
        <v>9999</v>
      </c>
      <c r="K357" s="82">
        <v>9999</v>
      </c>
      <c r="L357" s="260">
        <v>0</v>
      </c>
      <c r="M357" s="82">
        <v>-1.1827083817970334</v>
      </c>
      <c r="N357" s="82">
        <v>0</v>
      </c>
      <c r="O357" s="82">
        <v>0</v>
      </c>
      <c r="P357" s="82">
        <v>0</v>
      </c>
      <c r="Q357" s="82">
        <v>0</v>
      </c>
      <c r="R357" s="82">
        <v>0</v>
      </c>
      <c r="S357" s="82">
        <v>0</v>
      </c>
      <c r="T357" s="82">
        <v>0</v>
      </c>
      <c r="U357" s="82">
        <v>0</v>
      </c>
      <c r="V357" s="82">
        <v>0</v>
      </c>
      <c r="W357" s="82">
        <v>0</v>
      </c>
      <c r="X357" s="82">
        <v>0</v>
      </c>
      <c r="Y357" s="82">
        <v>0</v>
      </c>
      <c r="Z357" s="82">
        <v>0</v>
      </c>
      <c r="AA357" s="82"/>
      <c r="AB357" s="82">
        <v>0</v>
      </c>
      <c r="AC357" s="82">
        <v>0</v>
      </c>
      <c r="AD357" s="82">
        <v>0</v>
      </c>
      <c r="AE357" s="82">
        <v>0</v>
      </c>
      <c r="AF357" s="82">
        <v>0</v>
      </c>
      <c r="AG357" s="82">
        <v>0</v>
      </c>
      <c r="AH357" s="82">
        <v>0</v>
      </c>
      <c r="AI357" s="82">
        <v>0</v>
      </c>
      <c r="AJ357" s="82">
        <v>0</v>
      </c>
      <c r="AK357" s="82">
        <v>0</v>
      </c>
      <c r="AL357" s="82">
        <v>0</v>
      </c>
      <c r="AM357" s="44">
        <v>0</v>
      </c>
      <c r="AN357" s="44"/>
      <c r="AO357" s="44"/>
      <c r="AP357" s="44"/>
      <c r="AQ357" s="44"/>
      <c r="AR357" s="44"/>
      <c r="AS357" s="44"/>
      <c r="AT357" s="44"/>
      <c r="AU357" s="44"/>
      <c r="AV357" s="44"/>
      <c r="AW357" s="44"/>
      <c r="AX357" s="44"/>
      <c r="AY357" s="44"/>
      <c r="AZ357" s="44"/>
      <c r="BA357" s="44"/>
      <c r="BB357" s="44"/>
      <c r="BC357" s="44"/>
      <c r="BD357" s="44"/>
      <c r="BE357" s="44"/>
      <c r="BF357" s="44"/>
      <c r="BG357" s="44"/>
      <c r="BH357" s="44"/>
      <c r="BI357" s="44"/>
      <c r="BJ357" s="44"/>
      <c r="BK357" s="44"/>
      <c r="BL357" s="44"/>
      <c r="BM357" s="44"/>
      <c r="BN357" s="44"/>
      <c r="BO357" s="44"/>
      <c r="BP357" s="44"/>
      <c r="BQ357" s="44"/>
      <c r="BR357" s="44"/>
      <c r="BS357" s="44"/>
      <c r="BT357" s="44"/>
      <c r="BU357" s="44"/>
      <c r="BV357" s="44"/>
      <c r="BW357" s="44"/>
      <c r="BX357" s="44"/>
      <c r="BY357" s="44"/>
      <c r="BZ357" s="44"/>
      <c r="CA357" s="44"/>
      <c r="CB357" s="44"/>
      <c r="CC357" s="44"/>
      <c r="CD357" s="44"/>
      <c r="CE357" s="44"/>
      <c r="CF357" s="44"/>
      <c r="CG357" s="44"/>
      <c r="CH357" s="44"/>
      <c r="CI357" s="44"/>
      <c r="CJ357" s="44"/>
      <c r="CK357" s="44"/>
      <c r="CL357" s="44"/>
      <c r="CM357" s="44"/>
      <c r="CN357" s="44"/>
      <c r="CO357" s="44"/>
      <c r="CP357" s="44"/>
      <c r="CQ357" s="44"/>
      <c r="CR357" s="44"/>
      <c r="CS357" s="44"/>
      <c r="CT357" s="44"/>
      <c r="CU357" s="44"/>
      <c r="CV357" s="44"/>
      <c r="CW357" s="44"/>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row>
    <row r="358" spans="1:131">
      <c r="A358" s="23" t="s">
        <v>867</v>
      </c>
      <c r="B358" s="23"/>
      <c r="C358" s="82">
        <v>0</v>
      </c>
      <c r="D358" s="82">
        <v>0</v>
      </c>
      <c r="E358" s="82">
        <v>0</v>
      </c>
      <c r="F358" s="82">
        <v>0</v>
      </c>
      <c r="G358" s="82">
        <v>0</v>
      </c>
      <c r="H358" s="82">
        <v>-122.08213799509083</v>
      </c>
      <c r="I358" s="82">
        <v>0</v>
      </c>
      <c r="J358" s="82">
        <v>9999</v>
      </c>
      <c r="K358" s="82">
        <v>9999</v>
      </c>
      <c r="L358" s="260">
        <v>0</v>
      </c>
      <c r="M358" s="82">
        <v>-2.0966194040947452</v>
      </c>
      <c r="N358" s="82">
        <v>0</v>
      </c>
      <c r="O358" s="82">
        <v>0</v>
      </c>
      <c r="P358" s="82">
        <v>0</v>
      </c>
      <c r="Q358" s="82">
        <v>0</v>
      </c>
      <c r="R358" s="82">
        <v>0</v>
      </c>
      <c r="S358" s="82">
        <v>0</v>
      </c>
      <c r="T358" s="82">
        <v>0</v>
      </c>
      <c r="U358" s="82">
        <v>0</v>
      </c>
      <c r="V358" s="82">
        <v>0</v>
      </c>
      <c r="W358" s="82">
        <v>0</v>
      </c>
      <c r="X358" s="82">
        <v>0</v>
      </c>
      <c r="Y358" s="82">
        <v>0</v>
      </c>
      <c r="Z358" s="82">
        <v>0</v>
      </c>
      <c r="AA358" s="82"/>
      <c r="AB358" s="82">
        <v>0</v>
      </c>
      <c r="AC358" s="82">
        <v>0</v>
      </c>
      <c r="AD358" s="82">
        <v>0</v>
      </c>
      <c r="AE358" s="82">
        <v>0</v>
      </c>
      <c r="AF358" s="82">
        <v>0</v>
      </c>
      <c r="AG358" s="82">
        <v>0</v>
      </c>
      <c r="AH358" s="82">
        <v>0</v>
      </c>
      <c r="AI358" s="82">
        <v>0</v>
      </c>
      <c r="AJ358" s="82">
        <v>0</v>
      </c>
      <c r="AK358" s="82">
        <v>0</v>
      </c>
      <c r="AL358" s="82">
        <v>0</v>
      </c>
      <c r="AM358" s="44">
        <v>0</v>
      </c>
      <c r="AN358" s="44"/>
      <c r="AO358" s="44"/>
      <c r="AP358" s="44"/>
      <c r="AQ358" s="44"/>
      <c r="AR358" s="44"/>
      <c r="AS358" s="44"/>
      <c r="AT358" s="44"/>
      <c r="AU358" s="44"/>
      <c r="AV358" s="44"/>
      <c r="AW358" s="44"/>
      <c r="AX358" s="44"/>
      <c r="AY358" s="44"/>
      <c r="AZ358" s="44"/>
      <c r="BA358" s="44"/>
      <c r="BB358" s="44"/>
      <c r="BC358" s="44"/>
      <c r="BD358" s="44"/>
      <c r="BE358" s="44"/>
      <c r="BF358" s="44"/>
      <c r="BG358" s="44"/>
      <c r="BH358" s="44"/>
      <c r="BI358" s="44"/>
      <c r="BJ358" s="44"/>
      <c r="BK358" s="44"/>
      <c r="BL358" s="44"/>
      <c r="BM358" s="44"/>
      <c r="BN358" s="44"/>
      <c r="BO358" s="44"/>
      <c r="BP358" s="44"/>
      <c r="BQ358" s="44"/>
      <c r="BR358" s="44"/>
      <c r="BS358" s="44"/>
      <c r="BT358" s="44"/>
      <c r="BU358" s="44"/>
      <c r="BV358" s="44"/>
      <c r="BW358" s="44"/>
      <c r="BX358" s="44"/>
      <c r="BY358" s="44"/>
      <c r="BZ358" s="44"/>
      <c r="CA358" s="44"/>
      <c r="CB358" s="44"/>
      <c r="CC358" s="44"/>
      <c r="CD358" s="44"/>
      <c r="CE358" s="44"/>
      <c r="CF358" s="44"/>
      <c r="CG358" s="44"/>
      <c r="CH358" s="44"/>
      <c r="CI358" s="44"/>
      <c r="CJ358" s="44"/>
      <c r="CK358" s="44"/>
      <c r="CL358" s="44"/>
      <c r="CM358" s="44"/>
      <c r="CN358" s="44"/>
      <c r="CO358" s="44"/>
      <c r="CP358" s="44"/>
      <c r="CQ358" s="44"/>
      <c r="CR358" s="44"/>
      <c r="CS358" s="44"/>
      <c r="CT358" s="44"/>
      <c r="CU358" s="44"/>
      <c r="CV358" s="44"/>
      <c r="CW358" s="44"/>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row>
    <row r="359" spans="1:131">
      <c r="A359" s="23" t="s">
        <v>868</v>
      </c>
      <c r="B359" s="23"/>
      <c r="C359" s="82">
        <v>0</v>
      </c>
      <c r="D359" s="82">
        <v>0</v>
      </c>
      <c r="E359" s="82">
        <v>0</v>
      </c>
      <c r="F359" s="82">
        <v>0</v>
      </c>
      <c r="G359" s="82">
        <v>0</v>
      </c>
      <c r="H359" s="82">
        <v>-184.43100647929165</v>
      </c>
      <c r="I359" s="82">
        <v>0</v>
      </c>
      <c r="J359" s="82">
        <v>9999</v>
      </c>
      <c r="K359" s="82">
        <v>9999</v>
      </c>
      <c r="L359" s="260">
        <v>0</v>
      </c>
      <c r="M359" s="82">
        <v>-3.1718088273221654</v>
      </c>
      <c r="N359" s="82">
        <v>0</v>
      </c>
      <c r="O359" s="82">
        <v>0</v>
      </c>
      <c r="P359" s="82">
        <v>0</v>
      </c>
      <c r="Q359" s="82">
        <v>0</v>
      </c>
      <c r="R359" s="82">
        <v>0</v>
      </c>
      <c r="S359" s="82">
        <v>0</v>
      </c>
      <c r="T359" s="82">
        <v>0</v>
      </c>
      <c r="U359" s="82">
        <v>0</v>
      </c>
      <c r="V359" s="82">
        <v>0</v>
      </c>
      <c r="W359" s="82">
        <v>0</v>
      </c>
      <c r="X359" s="82">
        <v>0</v>
      </c>
      <c r="Y359" s="82">
        <v>0</v>
      </c>
      <c r="Z359" s="82">
        <v>0</v>
      </c>
      <c r="AA359" s="82"/>
      <c r="AB359" s="82">
        <v>0</v>
      </c>
      <c r="AC359" s="82">
        <v>0</v>
      </c>
      <c r="AD359" s="82">
        <v>0</v>
      </c>
      <c r="AE359" s="82">
        <v>0</v>
      </c>
      <c r="AF359" s="82">
        <v>0</v>
      </c>
      <c r="AG359" s="82">
        <v>0</v>
      </c>
      <c r="AH359" s="82">
        <v>0</v>
      </c>
      <c r="AI359" s="82">
        <v>0</v>
      </c>
      <c r="AJ359" s="82">
        <v>0</v>
      </c>
      <c r="AK359" s="82">
        <v>0</v>
      </c>
      <c r="AL359" s="82">
        <v>0</v>
      </c>
      <c r="AM359" s="44">
        <v>0</v>
      </c>
      <c r="AN359" s="44"/>
      <c r="AO359" s="44"/>
      <c r="AP359" s="44"/>
      <c r="AQ359" s="44"/>
      <c r="AR359" s="44"/>
      <c r="AS359" s="44"/>
      <c r="AT359" s="44"/>
      <c r="AU359" s="44"/>
      <c r="AV359" s="44"/>
      <c r="AW359" s="44"/>
      <c r="AX359" s="44"/>
      <c r="AY359" s="44"/>
      <c r="AZ359" s="44"/>
      <c r="BA359" s="44"/>
      <c r="BB359" s="44"/>
      <c r="BC359" s="44"/>
      <c r="BD359" s="44"/>
      <c r="BE359" s="44"/>
      <c r="BF359" s="44"/>
      <c r="BG359" s="44"/>
      <c r="BH359" s="44"/>
      <c r="BI359" s="44"/>
      <c r="BJ359" s="44"/>
      <c r="BK359" s="44"/>
      <c r="BL359" s="44"/>
      <c r="BM359" s="44"/>
      <c r="BN359" s="44"/>
      <c r="BO359" s="44"/>
      <c r="BP359" s="44"/>
      <c r="BQ359" s="44"/>
      <c r="BR359" s="44"/>
      <c r="BS359" s="44"/>
      <c r="BT359" s="44"/>
      <c r="BU359" s="44"/>
      <c r="BV359" s="44"/>
      <c r="BW359" s="44"/>
      <c r="BX359" s="44"/>
      <c r="BY359" s="44"/>
      <c r="BZ359" s="44"/>
      <c r="CA359" s="44"/>
      <c r="CB359" s="44"/>
      <c r="CC359" s="44"/>
      <c r="CD359" s="44"/>
      <c r="CE359" s="44"/>
      <c r="CF359" s="44"/>
      <c r="CG359" s="44"/>
      <c r="CH359" s="44"/>
      <c r="CI359" s="44"/>
      <c r="CJ359" s="44"/>
      <c r="CK359" s="44"/>
      <c r="CL359" s="44"/>
      <c r="CM359" s="44"/>
      <c r="CN359" s="44"/>
      <c r="CO359" s="44"/>
      <c r="CP359" s="44"/>
      <c r="CQ359" s="44"/>
      <c r="CR359" s="44"/>
      <c r="CS359" s="44"/>
      <c r="CT359" s="44"/>
      <c r="CU359" s="44"/>
      <c r="CV359" s="44"/>
      <c r="CW359" s="44"/>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row>
    <row r="360" spans="1:131">
      <c r="A360" s="23" t="s">
        <v>869</v>
      </c>
      <c r="B360" s="23"/>
      <c r="C360" s="82">
        <v>0</v>
      </c>
      <c r="D360" s="82">
        <v>0</v>
      </c>
      <c r="E360" s="82">
        <v>0</v>
      </c>
      <c r="F360" s="82">
        <v>0</v>
      </c>
      <c r="G360" s="82">
        <v>0</v>
      </c>
      <c r="H360" s="82">
        <v>-123.28663419234347</v>
      </c>
      <c r="I360" s="82">
        <v>0</v>
      </c>
      <c r="J360" s="82">
        <v>9999</v>
      </c>
      <c r="K360" s="82">
        <v>9999</v>
      </c>
      <c r="L360" s="260">
        <v>0</v>
      </c>
      <c r="M360" s="82">
        <v>-2.1503788519622464</v>
      </c>
      <c r="N360" s="82">
        <v>0</v>
      </c>
      <c r="O360" s="82">
        <v>0</v>
      </c>
      <c r="P360" s="82">
        <v>0</v>
      </c>
      <c r="Q360" s="82">
        <v>0</v>
      </c>
      <c r="R360" s="82">
        <v>0</v>
      </c>
      <c r="S360" s="82">
        <v>0</v>
      </c>
      <c r="T360" s="82">
        <v>0</v>
      </c>
      <c r="U360" s="82">
        <v>0</v>
      </c>
      <c r="V360" s="82">
        <v>0</v>
      </c>
      <c r="W360" s="82">
        <v>0</v>
      </c>
      <c r="X360" s="82">
        <v>0</v>
      </c>
      <c r="Y360" s="82">
        <v>0</v>
      </c>
      <c r="Z360" s="82">
        <v>0</v>
      </c>
      <c r="AA360" s="82"/>
      <c r="AB360" s="82">
        <v>0</v>
      </c>
      <c r="AC360" s="82">
        <v>0</v>
      </c>
      <c r="AD360" s="82">
        <v>0</v>
      </c>
      <c r="AE360" s="82">
        <v>0</v>
      </c>
      <c r="AF360" s="82">
        <v>0</v>
      </c>
      <c r="AG360" s="82">
        <v>0</v>
      </c>
      <c r="AH360" s="82">
        <v>0</v>
      </c>
      <c r="AI360" s="82">
        <v>0</v>
      </c>
      <c r="AJ360" s="82">
        <v>0</v>
      </c>
      <c r="AK360" s="82">
        <v>0</v>
      </c>
      <c r="AL360" s="82">
        <v>0</v>
      </c>
      <c r="AM360" s="44">
        <v>0</v>
      </c>
      <c r="AN360" s="44"/>
      <c r="AO360" s="44"/>
      <c r="AP360" s="44"/>
      <c r="AQ360" s="44"/>
      <c r="AR360" s="44"/>
      <c r="AS360" s="44"/>
      <c r="AT360" s="44"/>
      <c r="AU360" s="44"/>
      <c r="AV360" s="44"/>
      <c r="AW360" s="44"/>
      <c r="AX360" s="44"/>
      <c r="AY360" s="44"/>
      <c r="AZ360" s="44"/>
      <c r="BA360" s="44"/>
      <c r="BB360" s="44"/>
      <c r="BC360" s="44"/>
      <c r="BD360" s="44"/>
      <c r="BE360" s="44"/>
      <c r="BF360" s="44"/>
      <c r="BG360" s="44"/>
      <c r="BH360" s="44"/>
      <c r="BI360" s="44"/>
      <c r="BJ360" s="44"/>
      <c r="BK360" s="44"/>
      <c r="BL360" s="44"/>
      <c r="BM360" s="44"/>
      <c r="BN360" s="44"/>
      <c r="BO360" s="44"/>
      <c r="BP360" s="44"/>
      <c r="BQ360" s="44"/>
      <c r="BR360" s="44"/>
      <c r="BS360" s="44"/>
      <c r="BT360" s="44"/>
      <c r="BU360" s="44"/>
      <c r="BV360" s="44"/>
      <c r="BW360" s="44"/>
      <c r="BX360" s="44"/>
      <c r="BY360" s="44"/>
      <c r="BZ360" s="44"/>
      <c r="CA360" s="44"/>
      <c r="CB360" s="44"/>
      <c r="CC360" s="44"/>
      <c r="CD360" s="44"/>
      <c r="CE360" s="44"/>
      <c r="CF360" s="44"/>
      <c r="CG360" s="44"/>
      <c r="CH360" s="44"/>
      <c r="CI360" s="44"/>
      <c r="CJ360" s="44"/>
      <c r="CK360" s="44"/>
      <c r="CL360" s="44"/>
      <c r="CM360" s="44"/>
      <c r="CN360" s="44"/>
      <c r="CO360" s="44"/>
      <c r="CP360" s="44"/>
      <c r="CQ360" s="44"/>
      <c r="CR360" s="44"/>
      <c r="CS360" s="44"/>
      <c r="CT360" s="44"/>
      <c r="CU360" s="44"/>
      <c r="CV360" s="44"/>
      <c r="CW360" s="44"/>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row>
    <row r="361" spans="1:131">
      <c r="A361" s="23" t="s">
        <v>870</v>
      </c>
      <c r="B361" s="23"/>
      <c r="C361" s="82">
        <v>0</v>
      </c>
      <c r="D361" s="82">
        <v>0</v>
      </c>
      <c r="E361" s="82">
        <v>0</v>
      </c>
      <c r="F361" s="82">
        <v>0</v>
      </c>
      <c r="G361" s="82">
        <v>0</v>
      </c>
      <c r="H361" s="82">
        <v>-214.20361597796301</v>
      </c>
      <c r="I361" s="82">
        <v>0</v>
      </c>
      <c r="J361" s="82">
        <v>9999</v>
      </c>
      <c r="K361" s="82">
        <v>9999</v>
      </c>
      <c r="L361" s="260">
        <v>0</v>
      </c>
      <c r="M361" s="82">
        <v>-3.8706819839999973</v>
      </c>
      <c r="N361" s="82">
        <v>0</v>
      </c>
      <c r="O361" s="82">
        <v>0</v>
      </c>
      <c r="P361" s="82">
        <v>0</v>
      </c>
      <c r="Q361" s="82">
        <v>0</v>
      </c>
      <c r="R361" s="82">
        <v>0</v>
      </c>
      <c r="S361" s="82">
        <v>0</v>
      </c>
      <c r="T361" s="82">
        <v>0</v>
      </c>
      <c r="U361" s="82">
        <v>0</v>
      </c>
      <c r="V361" s="82">
        <v>0</v>
      </c>
      <c r="W361" s="82">
        <v>0</v>
      </c>
      <c r="X361" s="82">
        <v>0</v>
      </c>
      <c r="Y361" s="82">
        <v>0</v>
      </c>
      <c r="Z361" s="82">
        <v>0</v>
      </c>
      <c r="AA361" s="82"/>
      <c r="AB361" s="82">
        <v>0</v>
      </c>
      <c r="AC361" s="82">
        <v>0</v>
      </c>
      <c r="AD361" s="82">
        <v>0</v>
      </c>
      <c r="AE361" s="82">
        <v>0</v>
      </c>
      <c r="AF361" s="82">
        <v>0</v>
      </c>
      <c r="AG361" s="82">
        <v>0</v>
      </c>
      <c r="AH361" s="82">
        <v>0</v>
      </c>
      <c r="AI361" s="82">
        <v>0</v>
      </c>
      <c r="AJ361" s="82">
        <v>0</v>
      </c>
      <c r="AK361" s="82">
        <v>0</v>
      </c>
      <c r="AL361" s="82">
        <v>0</v>
      </c>
      <c r="AM361" s="44">
        <v>0</v>
      </c>
      <c r="AN361" s="44"/>
      <c r="AO361" s="44"/>
      <c r="AP361" s="44"/>
      <c r="AQ361" s="44"/>
      <c r="AR361" s="44"/>
      <c r="AS361" s="44"/>
      <c r="AT361" s="44"/>
      <c r="AU361" s="44"/>
      <c r="AV361" s="44"/>
      <c r="AW361" s="44"/>
      <c r="AX361" s="44"/>
      <c r="AY361" s="44"/>
      <c r="AZ361" s="44"/>
      <c r="BA361" s="44"/>
      <c r="BB361" s="44"/>
      <c r="BC361" s="44"/>
      <c r="BD361" s="44"/>
      <c r="BE361" s="44"/>
      <c r="BF361" s="44"/>
      <c r="BG361" s="44"/>
      <c r="BH361" s="44"/>
      <c r="BI361" s="44"/>
      <c r="BJ361" s="44"/>
      <c r="BK361" s="44"/>
      <c r="BL361" s="44"/>
      <c r="BM361" s="44"/>
      <c r="BN361" s="44"/>
      <c r="BO361" s="44"/>
      <c r="BP361" s="44"/>
      <c r="BQ361" s="44"/>
      <c r="BR361" s="44"/>
      <c r="BS361" s="44"/>
      <c r="BT361" s="44"/>
      <c r="BU361" s="44"/>
      <c r="BV361" s="44"/>
      <c r="BW361" s="44"/>
      <c r="BX361" s="44"/>
      <c r="BY361" s="44"/>
      <c r="BZ361" s="44"/>
      <c r="CA361" s="44"/>
      <c r="CB361" s="44"/>
      <c r="CC361" s="44"/>
      <c r="CD361" s="44"/>
      <c r="CE361" s="44"/>
      <c r="CF361" s="44"/>
      <c r="CG361" s="44"/>
      <c r="CH361" s="44"/>
      <c r="CI361" s="44"/>
      <c r="CJ361" s="44"/>
      <c r="CK361" s="44"/>
      <c r="CL361" s="44"/>
      <c r="CM361" s="44"/>
      <c r="CN361" s="44"/>
      <c r="CO361" s="44"/>
      <c r="CP361" s="44"/>
      <c r="CQ361" s="44"/>
      <c r="CR361" s="44"/>
      <c r="CS361" s="44"/>
      <c r="CT361" s="44"/>
      <c r="CU361" s="44"/>
      <c r="CV361" s="44"/>
      <c r="CW361" s="44"/>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row>
    <row r="362" spans="1:131">
      <c r="A362" s="23" t="s">
        <v>871</v>
      </c>
      <c r="B362" s="23"/>
      <c r="C362" s="82">
        <v>0</v>
      </c>
      <c r="D362" s="82">
        <v>0</v>
      </c>
      <c r="E362" s="82">
        <v>0</v>
      </c>
      <c r="F362" s="82">
        <v>0</v>
      </c>
      <c r="G362" s="82">
        <v>0</v>
      </c>
      <c r="H362" s="82">
        <v>-119.0020088766462</v>
      </c>
      <c r="I362" s="82">
        <v>0</v>
      </c>
      <c r="J362" s="82">
        <v>9999</v>
      </c>
      <c r="K362" s="82">
        <v>9999</v>
      </c>
      <c r="L362" s="260">
        <v>0</v>
      </c>
      <c r="M362" s="82">
        <v>-2.1503788799999999</v>
      </c>
      <c r="N362" s="82">
        <v>0</v>
      </c>
      <c r="O362" s="82">
        <v>0</v>
      </c>
      <c r="P362" s="82">
        <v>0</v>
      </c>
      <c r="Q362" s="82">
        <v>0</v>
      </c>
      <c r="R362" s="82">
        <v>0</v>
      </c>
      <c r="S362" s="82">
        <v>0</v>
      </c>
      <c r="T362" s="82">
        <v>0</v>
      </c>
      <c r="U362" s="82">
        <v>0</v>
      </c>
      <c r="V362" s="82">
        <v>0</v>
      </c>
      <c r="W362" s="82">
        <v>0</v>
      </c>
      <c r="X362" s="82">
        <v>0</v>
      </c>
      <c r="Y362" s="82">
        <v>0</v>
      </c>
      <c r="Z362" s="82">
        <v>0</v>
      </c>
      <c r="AA362" s="82"/>
      <c r="AB362" s="82">
        <v>0</v>
      </c>
      <c r="AC362" s="82">
        <v>0</v>
      </c>
      <c r="AD362" s="82">
        <v>0</v>
      </c>
      <c r="AE362" s="82">
        <v>0</v>
      </c>
      <c r="AF362" s="82">
        <v>0</v>
      </c>
      <c r="AG362" s="82">
        <v>0</v>
      </c>
      <c r="AH362" s="82">
        <v>0</v>
      </c>
      <c r="AI362" s="82">
        <v>0</v>
      </c>
      <c r="AJ362" s="82">
        <v>0</v>
      </c>
      <c r="AK362" s="82">
        <v>0</v>
      </c>
      <c r="AL362" s="82">
        <v>0</v>
      </c>
      <c r="AM362" s="44">
        <v>0</v>
      </c>
      <c r="AN362" s="44"/>
      <c r="AO362" s="44"/>
      <c r="AP362" s="44"/>
      <c r="AQ362" s="44"/>
      <c r="AR362" s="44"/>
      <c r="AS362" s="44"/>
      <c r="AT362" s="44"/>
      <c r="AU362" s="44"/>
      <c r="AV362" s="44"/>
      <c r="AW362" s="44"/>
      <c r="AX362" s="44"/>
      <c r="AY362" s="44"/>
      <c r="AZ362" s="44"/>
      <c r="BA362" s="44"/>
      <c r="BB362" s="44"/>
      <c r="BC362" s="44"/>
      <c r="BD362" s="44"/>
      <c r="BE362" s="44"/>
      <c r="BF362" s="44"/>
      <c r="BG362" s="44"/>
      <c r="BH362" s="44"/>
      <c r="BI362" s="44"/>
      <c r="BJ362" s="44"/>
      <c r="BK362" s="44"/>
      <c r="BL362" s="44"/>
      <c r="BM362" s="44"/>
      <c r="BN362" s="44"/>
      <c r="BO362" s="44"/>
      <c r="BP362" s="44"/>
      <c r="BQ362" s="44"/>
      <c r="BR362" s="44"/>
      <c r="BS362" s="44"/>
      <c r="BT362" s="44"/>
      <c r="BU362" s="44"/>
      <c r="BV362" s="44"/>
      <c r="BW362" s="44"/>
      <c r="BX362" s="44"/>
      <c r="BY362" s="44"/>
      <c r="BZ362" s="44"/>
      <c r="CA362" s="44"/>
      <c r="CB362" s="44"/>
      <c r="CC362" s="44"/>
      <c r="CD362" s="44"/>
      <c r="CE362" s="44"/>
      <c r="CF362" s="44"/>
      <c r="CG362" s="44"/>
      <c r="CH362" s="44"/>
      <c r="CI362" s="44"/>
      <c r="CJ362" s="44"/>
      <c r="CK362" s="44"/>
      <c r="CL362" s="44"/>
      <c r="CM362" s="44"/>
      <c r="CN362" s="44"/>
      <c r="CO362" s="44"/>
      <c r="CP362" s="44"/>
      <c r="CQ362" s="44"/>
      <c r="CR362" s="44"/>
      <c r="CS362" s="44"/>
      <c r="CT362" s="44"/>
      <c r="CU362" s="44"/>
      <c r="CV362" s="44"/>
      <c r="CW362" s="44"/>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row>
    <row r="363" spans="1:131">
      <c r="A363" s="23" t="s">
        <v>872</v>
      </c>
      <c r="B363" s="23"/>
      <c r="C363" s="82">
        <v>0</v>
      </c>
      <c r="D363" s="82">
        <v>0</v>
      </c>
      <c r="E363" s="82">
        <v>0</v>
      </c>
      <c r="F363" s="82">
        <v>0</v>
      </c>
      <c r="G363" s="82">
        <v>0</v>
      </c>
      <c r="H363" s="82">
        <v>-55.686594528194938</v>
      </c>
      <c r="I363" s="82">
        <v>0</v>
      </c>
      <c r="J363" s="82">
        <v>9999</v>
      </c>
      <c r="K363" s="82">
        <v>9999</v>
      </c>
      <c r="L363" s="260">
        <v>0</v>
      </c>
      <c r="M363" s="82">
        <v>-0.96767050140727873</v>
      </c>
      <c r="N363" s="82">
        <v>0</v>
      </c>
      <c r="O363" s="82">
        <v>0</v>
      </c>
      <c r="P363" s="82">
        <v>0</v>
      </c>
      <c r="Q363" s="82">
        <v>0</v>
      </c>
      <c r="R363" s="82">
        <v>0</v>
      </c>
      <c r="S363" s="82">
        <v>0</v>
      </c>
      <c r="T363" s="82">
        <v>0</v>
      </c>
      <c r="U363" s="82">
        <v>0</v>
      </c>
      <c r="V363" s="82">
        <v>0</v>
      </c>
      <c r="W363" s="82">
        <v>0</v>
      </c>
      <c r="X363" s="82">
        <v>0</v>
      </c>
      <c r="Y363" s="82">
        <v>0</v>
      </c>
      <c r="Z363" s="82">
        <v>0</v>
      </c>
      <c r="AA363" s="82"/>
      <c r="AB363" s="82">
        <v>0</v>
      </c>
      <c r="AC363" s="82">
        <v>0</v>
      </c>
      <c r="AD363" s="82">
        <v>0</v>
      </c>
      <c r="AE363" s="82">
        <v>0</v>
      </c>
      <c r="AF363" s="82">
        <v>0</v>
      </c>
      <c r="AG363" s="82">
        <v>0</v>
      </c>
      <c r="AH363" s="82">
        <v>0</v>
      </c>
      <c r="AI363" s="82">
        <v>0</v>
      </c>
      <c r="AJ363" s="82">
        <v>0</v>
      </c>
      <c r="AK363" s="82">
        <v>0</v>
      </c>
      <c r="AL363" s="82">
        <v>0</v>
      </c>
      <c r="AM363" s="44">
        <v>0</v>
      </c>
      <c r="AN363" s="44"/>
      <c r="AO363" s="44"/>
      <c r="AP363" s="44"/>
      <c r="AQ363" s="44"/>
      <c r="AR363" s="44"/>
      <c r="AS363" s="44"/>
      <c r="AT363" s="44"/>
      <c r="AU363" s="44"/>
      <c r="AV363" s="44"/>
      <c r="AW363" s="44"/>
      <c r="AX363" s="44"/>
      <c r="AY363" s="44"/>
      <c r="AZ363" s="44"/>
      <c r="BA363" s="44"/>
      <c r="BB363" s="44"/>
      <c r="BC363" s="44"/>
      <c r="BD363" s="44"/>
      <c r="BE363" s="44"/>
      <c r="BF363" s="44"/>
      <c r="BG363" s="44"/>
      <c r="BH363" s="44"/>
      <c r="BI363" s="44"/>
      <c r="BJ363" s="44"/>
      <c r="BK363" s="44"/>
      <c r="BL363" s="44"/>
      <c r="BM363" s="44"/>
      <c r="BN363" s="44"/>
      <c r="BO363" s="44"/>
      <c r="BP363" s="44"/>
      <c r="BQ363" s="44"/>
      <c r="BR363" s="44"/>
      <c r="BS363" s="44"/>
      <c r="BT363" s="44"/>
      <c r="BU363" s="44"/>
      <c r="BV363" s="44"/>
      <c r="BW363" s="44"/>
      <c r="BX363" s="44"/>
      <c r="BY363" s="44"/>
      <c r="BZ363" s="44"/>
      <c r="CA363" s="44"/>
      <c r="CB363" s="44"/>
      <c r="CC363" s="44"/>
      <c r="CD363" s="44"/>
      <c r="CE363" s="44"/>
      <c r="CF363" s="44"/>
      <c r="CG363" s="44"/>
      <c r="CH363" s="44"/>
      <c r="CI363" s="44"/>
      <c r="CJ363" s="44"/>
      <c r="CK363" s="44"/>
      <c r="CL363" s="44"/>
      <c r="CM363" s="44"/>
      <c r="CN363" s="44"/>
      <c r="CO363" s="44"/>
      <c r="CP363" s="44"/>
      <c r="CQ363" s="44"/>
      <c r="CR363" s="44"/>
      <c r="CS363" s="44"/>
      <c r="CT363" s="44"/>
      <c r="CU363" s="44"/>
      <c r="CV363" s="44"/>
      <c r="CW363" s="44"/>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row>
    <row r="364" spans="1:131">
      <c r="A364" s="23"/>
      <c r="B364" s="23"/>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c r="BA364" s="44"/>
      <c r="BB364" s="44"/>
      <c r="BC364" s="44"/>
      <c r="BD364" s="44"/>
      <c r="BE364" s="44"/>
      <c r="BF364" s="44"/>
      <c r="BG364" s="44"/>
      <c r="BH364" s="44"/>
      <c r="BI364" s="44"/>
      <c r="BJ364" s="44"/>
      <c r="BK364" s="44"/>
      <c r="BL364" s="44"/>
      <c r="BM364" s="44"/>
      <c r="BN364" s="44"/>
      <c r="BO364" s="44"/>
      <c r="BP364" s="44"/>
      <c r="BQ364" s="44"/>
      <c r="BR364" s="44"/>
      <c r="BS364" s="44"/>
      <c r="BT364" s="44"/>
      <c r="BU364" s="44"/>
      <c r="BV364" s="44"/>
      <c r="BW364" s="44"/>
      <c r="BX364" s="44"/>
      <c r="BY364" s="44"/>
      <c r="BZ364" s="44"/>
      <c r="CA364" s="44"/>
      <c r="CB364" s="44"/>
      <c r="CC364" s="44"/>
      <c r="CD364" s="44"/>
      <c r="CE364" s="44"/>
      <c r="CF364" s="44"/>
      <c r="CG364" s="44"/>
      <c r="CH364" s="44"/>
      <c r="CI364" s="44"/>
      <c r="CJ364" s="44"/>
      <c r="CK364" s="44"/>
      <c r="CL364" s="44"/>
      <c r="CM364" s="44"/>
      <c r="CN364" s="44"/>
      <c r="CO364" s="44"/>
      <c r="CP364" s="44"/>
      <c r="CQ364" s="44"/>
      <c r="CR364" s="44"/>
      <c r="CS364" s="44"/>
      <c r="CT364" s="44"/>
      <c r="CU364" s="44"/>
      <c r="CV364" s="44"/>
      <c r="CW364" s="44"/>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row>
  </sheetData>
  <mergeCells count="3">
    <mergeCell ref="I6:N6"/>
    <mergeCell ref="O6:P6"/>
    <mergeCell ref="R6:T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6"/>
  <dimension ref="A1:AD82"/>
  <sheetViews>
    <sheetView topLeftCell="K2" workbookViewId="0">
      <selection activeCell="S11" sqref="S11:S82"/>
    </sheetView>
  </sheetViews>
  <sheetFormatPr defaultRowHeight="12.75"/>
  <cols>
    <col min="1" max="1" width="60.85546875" customWidth="1"/>
    <col min="2" max="2" width="27.140625" customWidth="1"/>
    <col min="3" max="3" width="47.85546875" customWidth="1"/>
    <col min="4" max="4" width="47.5703125" customWidth="1"/>
    <col min="5" max="5" width="45.140625" customWidth="1"/>
    <col min="7" max="8" width="9.7109375" customWidth="1"/>
    <col min="10" max="10" width="15.85546875" customWidth="1"/>
    <col min="11" max="11" width="6.85546875" customWidth="1"/>
    <col min="12" max="12" width="13.140625" customWidth="1"/>
    <col min="13" max="13" width="26.28515625" customWidth="1"/>
    <col min="14" max="14" width="33.28515625" customWidth="1"/>
    <col min="15" max="15" width="11.28515625" customWidth="1"/>
    <col min="16" max="16" width="13.28515625" customWidth="1"/>
    <col min="17" max="17" width="11.7109375" customWidth="1"/>
    <col min="18" max="18" width="10.28515625" customWidth="1"/>
    <col min="19" max="19" width="11.140625" customWidth="1"/>
    <col min="20" max="20" width="13" customWidth="1"/>
    <col min="21" max="21" width="12.5703125" customWidth="1"/>
    <col min="22" max="22" width="15.42578125" customWidth="1"/>
    <col min="23" max="23" width="12.42578125" customWidth="1"/>
    <col min="24" max="24" width="11.7109375" customWidth="1"/>
    <col min="25" max="25" width="8.7109375" customWidth="1"/>
    <col min="26" max="27" width="13.28515625" customWidth="1"/>
    <col min="28" max="28" width="10.28515625" customWidth="1"/>
    <col min="29" max="29" width="11.7109375" customWidth="1"/>
    <col min="30" max="30" width="12.140625" customWidth="1"/>
  </cols>
  <sheetData>
    <row r="1" spans="1:30" ht="15.75">
      <c r="A1" s="55" t="s">
        <v>52</v>
      </c>
    </row>
    <row r="2" spans="1:30">
      <c r="A2" t="str">
        <f>'7PSourceSummary'!D2</f>
        <v>Lighting Controls Interior</v>
      </c>
    </row>
    <row r="4" spans="1:30">
      <c r="S4" s="343" t="s">
        <v>542</v>
      </c>
      <c r="T4" s="344">
        <v>0.7</v>
      </c>
    </row>
    <row r="5" spans="1:30">
      <c r="S5" s="343" t="s">
        <v>543</v>
      </c>
      <c r="T5" s="344">
        <v>0.3</v>
      </c>
    </row>
    <row r="6" spans="1:30" ht="15">
      <c r="J6" s="243" t="s">
        <v>544</v>
      </c>
      <c r="K6" s="243" t="s">
        <v>545</v>
      </c>
      <c r="X6" s="249" t="s">
        <v>564</v>
      </c>
    </row>
    <row r="9" spans="1:30" ht="15">
      <c r="M9" s="243" t="s">
        <v>544</v>
      </c>
      <c r="N9" s="243" t="s">
        <v>545</v>
      </c>
    </row>
    <row r="10" spans="1:30" ht="51">
      <c r="A10" s="53" t="s">
        <v>23</v>
      </c>
      <c r="B10" s="53" t="s">
        <v>51</v>
      </c>
      <c r="C10" s="51" t="s">
        <v>50</v>
      </c>
      <c r="D10" s="54" t="s">
        <v>49</v>
      </c>
      <c r="E10" s="53" t="s">
        <v>15</v>
      </c>
      <c r="F10" s="53"/>
      <c r="G10" s="53"/>
      <c r="H10" s="54"/>
      <c r="J10" s="53" t="s">
        <v>47</v>
      </c>
      <c r="K10" s="53" t="s">
        <v>46</v>
      </c>
      <c r="L10" s="53" t="s">
        <v>45</v>
      </c>
      <c r="M10" s="244" t="s">
        <v>544</v>
      </c>
      <c r="N10" s="244" t="s">
        <v>545</v>
      </c>
      <c r="O10" s="53" t="s">
        <v>48</v>
      </c>
      <c r="P10" s="52" t="s">
        <v>565</v>
      </c>
      <c r="Q10" s="52" t="s">
        <v>561</v>
      </c>
      <c r="R10" s="52" t="s">
        <v>562</v>
      </c>
      <c r="S10" s="52" t="s">
        <v>800</v>
      </c>
      <c r="T10" s="52" t="s">
        <v>976</v>
      </c>
      <c r="U10" s="52" t="s">
        <v>563</v>
      </c>
      <c r="V10" s="52" t="s">
        <v>564</v>
      </c>
      <c r="W10" s="52" t="s">
        <v>207</v>
      </c>
      <c r="X10" s="52"/>
      <c r="Y10" s="52"/>
      <c r="Z10" s="52"/>
      <c r="AA10" s="52"/>
      <c r="AB10" s="52" t="s">
        <v>44</v>
      </c>
      <c r="AC10" s="52" t="s">
        <v>43</v>
      </c>
      <c r="AD10" s="51" t="s">
        <v>11</v>
      </c>
    </row>
    <row r="11" spans="1:30">
      <c r="A11" s="49" t="str">
        <f>CONCATENATE(B11,"-",O11,"-",J11,"-",K11)</f>
        <v>Lighting Controls Interior-Unitary-Large Off-New</v>
      </c>
      <c r="B11" s="242" t="s">
        <v>541</v>
      </c>
      <c r="C11" s="49" t="str">
        <f t="shared" ref="C11:C42" si="0">CONCATENATE(D11,"-",O11)</f>
        <v>Lighting Controls Interior-New-Large Off-Unitary</v>
      </c>
      <c r="D11" s="49" t="str">
        <f t="shared" ref="D11:D42" si="1">CONCATENATE(B11,"-",K11,"-",J11)</f>
        <v>Lighting Controls Interior-New-Large Off</v>
      </c>
      <c r="E11" s="49" t="str">
        <f t="shared" ref="E11:E42" si="2">CONCATENATE(B11,"-",K11)</f>
        <v>Lighting Controls Interior-New</v>
      </c>
      <c r="G11" s="49"/>
      <c r="H11" s="49"/>
      <c r="J11" s="49" t="s">
        <v>42</v>
      </c>
      <c r="K11" s="49" t="s">
        <v>41</v>
      </c>
      <c r="L11" s="48" t="str">
        <f ca="1">VLOOKUP(E11,[1]!STOCK,MATCH(J11,[1]!BLDGTYPE,0),FALSE)</f>
        <v>POST2013</v>
      </c>
      <c r="M11" s="245" t="str">
        <f>INDEX('[4]Lists&amp;Tables'!$BB$4:$BB$22,MATCH(J11,'[4]Lists&amp;Tables'!$BA$4:$BA$22,0),MATCH(M$9,'[4]Lists&amp;Tables'!$BB$3,0))</f>
        <v>C-LOff-Lgt-LPD Int-All-All-C</v>
      </c>
      <c r="N11" s="245" t="s">
        <v>546</v>
      </c>
      <c r="O11" s="50" t="s">
        <v>542</v>
      </c>
      <c r="P11">
        <v>15</v>
      </c>
      <c r="Q11" s="246">
        <f ca="1">VLOOKUP(CONCATENATE(O11,"kWh"),LookupNew,MATCH(J11,[1]!BLDGTYPE,0),FALSE)</f>
        <v>0.4</v>
      </c>
      <c r="R11" s="247">
        <f ca="1">VLOOKUP(CONCATENATE(O11,"Cost"),LookupNew,MATCH(J11,[1]!BLDGTYPE,0),FALSE)</f>
        <v>0.34107502876871904</v>
      </c>
      <c r="S11">
        <f>VLOOKUP(O11,$S$4:$T$5,2,FALSE)</f>
        <v>0.7</v>
      </c>
      <c r="T11" s="246">
        <f ca="1">Q11*U11</f>
        <v>0.4263686745298631</v>
      </c>
      <c r="U11" s="168">
        <f>'[5]Lists&amp;Tables'!AP4</f>
        <v>1.0659216863246577</v>
      </c>
      <c r="V11" s="248">
        <f>'[5]Lists&amp;Tables'!AQ4</f>
        <v>-8.1887999999999996E-3</v>
      </c>
      <c r="W11" s="331">
        <f ca="1">VLOOKUP(E11,[1]TURN!TURN,MATCH(J11,[1]!BLDGTYPE,0),FALSE)</f>
        <v>0</v>
      </c>
      <c r="AB11" s="250">
        <f ca="1">Q11*V11</f>
        <v>-3.2755200000000001E-3</v>
      </c>
    </row>
    <row r="12" spans="1:30">
      <c r="A12" s="49" t="str">
        <f t="shared" ref="A12:A75" si="3">CONCATENATE(B12,"-",O12,"-",J12,"-",K12)</f>
        <v>Lighting Controls Interior-Unitary-Medium Off-New</v>
      </c>
      <c r="B12" s="242" t="s">
        <v>541</v>
      </c>
      <c r="C12" s="49" t="str">
        <f t="shared" si="0"/>
        <v>Lighting Controls Interior-New-Medium Off-Unitary</v>
      </c>
      <c r="D12" s="49" t="str">
        <f t="shared" si="1"/>
        <v>Lighting Controls Interior-New-Medium Off</v>
      </c>
      <c r="E12" s="49" t="str">
        <f t="shared" si="2"/>
        <v>Lighting Controls Interior-New</v>
      </c>
      <c r="J12" t="s">
        <v>507</v>
      </c>
      <c r="K12" s="49" t="s">
        <v>41</v>
      </c>
      <c r="L12" s="48" t="str">
        <f ca="1">VLOOKUP(E12,[1]!STOCK,MATCH(J12,[1]!BLDGTYPE,0),FALSE)</f>
        <v>POST2013</v>
      </c>
      <c r="M12" s="245" t="str">
        <f>INDEX('[4]Lists&amp;Tables'!$BB$4:$BB$22,MATCH(J12,'[4]Lists&amp;Tables'!$BA$4:$BA$22,0),MATCH(M$9,'[4]Lists&amp;Tables'!$BB$3,0))</f>
        <v>C-LOff-Lgt-LPD Int-All-All-C</v>
      </c>
      <c r="N12" t="s">
        <v>546</v>
      </c>
      <c r="O12" s="50" t="s">
        <v>542</v>
      </c>
      <c r="P12">
        <v>15</v>
      </c>
      <c r="Q12" s="246">
        <f ca="1">VLOOKUP(CONCATENATE(O12,"kWh"),LookupNew,MATCH(J12,[1]!BLDGTYPE,0),FALSE)</f>
        <v>0.35</v>
      </c>
      <c r="R12" s="247">
        <f ca="1">VLOOKUP(CONCATENATE(O12,"Cost"),LookupNew,MATCH(J12,[1]!BLDGTYPE,0),FALSE)</f>
        <v>0.34107502876871904</v>
      </c>
      <c r="S12">
        <f t="shared" ref="S12:S75" si="4">VLOOKUP(O12,$S$4:$T$5,2,FALSE)</f>
        <v>0.7</v>
      </c>
      <c r="T12" s="246">
        <f t="shared" ref="T12:T75" ca="1" si="5">Q12*U12</f>
        <v>0.37816641300661713</v>
      </c>
      <c r="U12" s="168">
        <f>'[5]Lists&amp;Tables'!AP5</f>
        <v>1.0804754657331919</v>
      </c>
      <c r="V12" s="248">
        <f>'[5]Lists&amp;Tables'!AQ5</f>
        <v>-8.1887999999999996E-3</v>
      </c>
      <c r="W12" s="331">
        <f ca="1">VLOOKUP(E12,[1]TURN!TURN,MATCH(J12,[1]!BLDGTYPE,0),FALSE)</f>
        <v>0</v>
      </c>
      <c r="AB12" s="250">
        <f t="shared" ref="AB12:AB75" ca="1" si="6">Q12*V12</f>
        <v>-2.8660799999999996E-3</v>
      </c>
    </row>
    <row r="13" spans="1:30">
      <c r="A13" s="49" t="str">
        <f t="shared" si="3"/>
        <v>Lighting Controls Interior-Unitary-Small Off-New</v>
      </c>
      <c r="B13" s="242" t="s">
        <v>541</v>
      </c>
      <c r="C13" s="49" t="str">
        <f t="shared" si="0"/>
        <v>Lighting Controls Interior-New-Small Off-Unitary</v>
      </c>
      <c r="D13" s="49" t="str">
        <f t="shared" si="1"/>
        <v>Lighting Controls Interior-New-Small Off</v>
      </c>
      <c r="E13" s="49" t="str">
        <f t="shared" si="2"/>
        <v>Lighting Controls Interior-New</v>
      </c>
      <c r="J13" t="s">
        <v>508</v>
      </c>
      <c r="K13" s="49" t="s">
        <v>41</v>
      </c>
      <c r="L13" s="48" t="str">
        <f ca="1">VLOOKUP(E13,[1]!STOCK,MATCH(J13,[1]!BLDGTYPE,0),FALSE)</f>
        <v>POST2013</v>
      </c>
      <c r="M13" s="245" t="str">
        <f>INDEX('[4]Lists&amp;Tables'!$BB$4:$BB$22,MATCH(J13,'[4]Lists&amp;Tables'!$BA$4:$BA$22,0),MATCH(M$9,'[4]Lists&amp;Tables'!$BB$3,0))</f>
        <v>C-SOff-Lgt-LPD Int-All-All-C</v>
      </c>
      <c r="N13" t="s">
        <v>547</v>
      </c>
      <c r="O13" s="50" t="s">
        <v>542</v>
      </c>
      <c r="P13">
        <v>15</v>
      </c>
      <c r="Q13" s="246">
        <f ca="1">VLOOKUP(CONCATENATE(O13,"kWh"),LookupNew,MATCH(J13,[1]!BLDGTYPE,0),FALSE)</f>
        <v>0.35</v>
      </c>
      <c r="R13" s="247">
        <f ca="1">VLOOKUP(CONCATENATE(O13,"Cost"),LookupNew,MATCH(J13,[1]!BLDGTYPE,0),FALSE)</f>
        <v>0.34107502876871904</v>
      </c>
      <c r="S13">
        <f t="shared" si="4"/>
        <v>0.7</v>
      </c>
      <c r="T13" s="246">
        <f t="shared" ca="1" si="5"/>
        <v>0.36883038713767446</v>
      </c>
      <c r="U13" s="168">
        <f>'[5]Lists&amp;Tables'!AP6</f>
        <v>1.0538011061076413</v>
      </c>
      <c r="V13" s="248">
        <f>'[5]Lists&amp;Tables'!AQ6</f>
        <v>-2.1381866666666666E-2</v>
      </c>
      <c r="W13" s="331">
        <f ca="1">VLOOKUP(E13,[1]TURN!TURN,MATCH(J13,[1]!BLDGTYPE,0),FALSE)</f>
        <v>0</v>
      </c>
      <c r="AB13" s="250">
        <f t="shared" ca="1" si="6"/>
        <v>-7.4836533333333321E-3</v>
      </c>
    </row>
    <row r="14" spans="1:30">
      <c r="A14" s="49" t="str">
        <f t="shared" si="3"/>
        <v>Lighting Controls Interior-Unitary-Xlarge Ret-New</v>
      </c>
      <c r="B14" s="242" t="s">
        <v>541</v>
      </c>
      <c r="C14" s="49" t="str">
        <f t="shared" si="0"/>
        <v>Lighting Controls Interior-New-Xlarge Ret-Unitary</v>
      </c>
      <c r="D14" s="49" t="str">
        <f t="shared" si="1"/>
        <v>Lighting Controls Interior-New-Xlarge Ret</v>
      </c>
      <c r="E14" s="49" t="str">
        <f t="shared" si="2"/>
        <v>Lighting Controls Interior-New</v>
      </c>
      <c r="J14" t="s">
        <v>513</v>
      </c>
      <c r="K14" s="49" t="s">
        <v>41</v>
      </c>
      <c r="L14" s="48" t="str">
        <f ca="1">VLOOKUP(E14,[1]!STOCK,MATCH(J14,[1]!BLDGTYPE,0),FALSE)</f>
        <v>POST2013</v>
      </c>
      <c r="M14" s="245" t="str">
        <f>INDEX('[4]Lists&amp;Tables'!$BB$4:$BB$22,MATCH(J14,'[4]Lists&amp;Tables'!$BA$4:$BA$22,0),MATCH(M$9,'[4]Lists&amp;Tables'!$BB$3,0))</f>
        <v>C-Ret-Lgt-LPD Int-All-All-C</v>
      </c>
      <c r="N14" t="s">
        <v>548</v>
      </c>
      <c r="O14" s="50" t="s">
        <v>542</v>
      </c>
      <c r="P14">
        <v>15</v>
      </c>
      <c r="Q14" s="246">
        <f ca="1">VLOOKUP(CONCATENATE(O14,"kWh"),LookupNew,MATCH(J14,[1]!BLDGTYPE,0),FALSE)</f>
        <v>0</v>
      </c>
      <c r="R14" s="247">
        <f ca="1">VLOOKUP(CONCATENATE(O14,"Cost"),LookupNew,MATCH(J14,[1]!BLDGTYPE,0),FALSE)</f>
        <v>0</v>
      </c>
      <c r="S14">
        <f t="shared" si="4"/>
        <v>0.7</v>
      </c>
      <c r="T14" s="246">
        <f t="shared" ca="1" si="5"/>
        <v>0</v>
      </c>
      <c r="U14" s="168">
        <f>'[5]Lists&amp;Tables'!AP7</f>
        <v>0.97757926357393488</v>
      </c>
      <c r="V14" s="248">
        <f>'[5]Lists&amp;Tables'!AQ7</f>
        <v>-1.50128E-2</v>
      </c>
      <c r="W14" s="331">
        <f ca="1">VLOOKUP(E14,[1]TURN!TURN,MATCH(J14,[1]!BLDGTYPE,0),FALSE)</f>
        <v>0</v>
      </c>
      <c r="AB14" s="250">
        <f t="shared" ca="1" si="6"/>
        <v>0</v>
      </c>
    </row>
    <row r="15" spans="1:30">
      <c r="A15" s="49" t="str">
        <f t="shared" si="3"/>
        <v>Lighting Controls Interior-Unitary-Large Ret-New</v>
      </c>
      <c r="B15" s="242" t="s">
        <v>541</v>
      </c>
      <c r="C15" s="49" t="str">
        <f t="shared" si="0"/>
        <v>Lighting Controls Interior-New-Large Ret-Unitary</v>
      </c>
      <c r="D15" s="49" t="str">
        <f t="shared" si="1"/>
        <v>Lighting Controls Interior-New-Large Ret</v>
      </c>
      <c r="E15" s="49" t="str">
        <f t="shared" si="2"/>
        <v>Lighting Controls Interior-New</v>
      </c>
      <c r="J15" t="s">
        <v>514</v>
      </c>
      <c r="K15" s="49" t="s">
        <v>41</v>
      </c>
      <c r="L15" s="48" t="str">
        <f ca="1">VLOOKUP(E15,[1]!STOCK,MATCH(J15,[1]!BLDGTYPE,0),FALSE)</f>
        <v>POST2013</v>
      </c>
      <c r="M15" s="245" t="str">
        <f>INDEX('[4]Lists&amp;Tables'!$BB$4:$BB$22,MATCH(J15,'[4]Lists&amp;Tables'!$BA$4:$BA$22,0),MATCH(M$9,'[4]Lists&amp;Tables'!$BB$3,0))</f>
        <v>C-Ret-Lgt-LPD Int-All-All-C</v>
      </c>
      <c r="N15" t="s">
        <v>548</v>
      </c>
      <c r="O15" s="50" t="s">
        <v>542</v>
      </c>
      <c r="P15">
        <v>15</v>
      </c>
      <c r="Q15" s="246">
        <f ca="1">VLOOKUP(CONCATENATE(O15,"kWh"),LookupNew,MATCH(J15,[1]!BLDGTYPE,0),FALSE)</f>
        <v>0</v>
      </c>
      <c r="R15" s="247">
        <f ca="1">VLOOKUP(CONCATENATE(O15,"Cost"),LookupNew,MATCH(J15,[1]!BLDGTYPE,0),FALSE)</f>
        <v>0</v>
      </c>
      <c r="S15">
        <f t="shared" si="4"/>
        <v>0.7</v>
      </c>
      <c r="T15" s="246">
        <f t="shared" ca="1" si="5"/>
        <v>0</v>
      </c>
      <c r="U15" s="168">
        <f>'[5]Lists&amp;Tables'!AP8</f>
        <v>0.82894127262281558</v>
      </c>
      <c r="V15" s="248">
        <f>'[5]Lists&amp;Tables'!AQ8</f>
        <v>-1.9562133333333332E-2</v>
      </c>
      <c r="W15" s="331">
        <f ca="1">VLOOKUP(E15,[1]TURN!TURN,MATCH(J15,[1]!BLDGTYPE,0),FALSE)</f>
        <v>0</v>
      </c>
      <c r="AB15" s="250">
        <f t="shared" ca="1" si="6"/>
        <v>0</v>
      </c>
    </row>
    <row r="16" spans="1:30">
      <c r="A16" s="49" t="str">
        <f t="shared" si="3"/>
        <v>Lighting Controls Interior-Unitary-Medium Ret-New</v>
      </c>
      <c r="B16" s="242" t="s">
        <v>541</v>
      </c>
      <c r="C16" s="49" t="str">
        <f t="shared" si="0"/>
        <v>Lighting Controls Interior-New-Medium Ret-Unitary</v>
      </c>
      <c r="D16" s="49" t="str">
        <f t="shared" si="1"/>
        <v>Lighting Controls Interior-New-Medium Ret</v>
      </c>
      <c r="E16" s="49" t="str">
        <f t="shared" si="2"/>
        <v>Lighting Controls Interior-New</v>
      </c>
      <c r="J16" t="s">
        <v>515</v>
      </c>
      <c r="K16" s="49" t="s">
        <v>41</v>
      </c>
      <c r="L16" s="48" t="str">
        <f ca="1">VLOOKUP(E16,[1]!STOCK,MATCH(J16,[1]!BLDGTYPE,0),FALSE)</f>
        <v>POST2013</v>
      </c>
      <c r="M16" s="245" t="str">
        <f>INDEX('[4]Lists&amp;Tables'!$BB$4:$BB$22,MATCH(J16,'[4]Lists&amp;Tables'!$BA$4:$BA$22,0),MATCH(M$9,'[4]Lists&amp;Tables'!$BB$3,0))</f>
        <v>C-Ret-Lgt-LPD Int-All-All-C</v>
      </c>
      <c r="N16" t="s">
        <v>548</v>
      </c>
      <c r="O16" s="50" t="s">
        <v>542</v>
      </c>
      <c r="P16">
        <v>15</v>
      </c>
      <c r="Q16" s="246">
        <f ca="1">VLOOKUP(CONCATENATE(O16,"kWh"),LookupNew,MATCH(J16,[1]!BLDGTYPE,0),FALSE)</f>
        <v>0</v>
      </c>
      <c r="R16" s="247">
        <f ca="1">VLOOKUP(CONCATENATE(O16,"Cost"),LookupNew,MATCH(J16,[1]!BLDGTYPE,0),FALSE)</f>
        <v>0</v>
      </c>
      <c r="S16">
        <f t="shared" si="4"/>
        <v>0.7</v>
      </c>
      <c r="T16" s="246">
        <f t="shared" ca="1" si="5"/>
        <v>0</v>
      </c>
      <c r="U16" s="168">
        <f>'[5]Lists&amp;Tables'!AP9</f>
        <v>0.8715651907801627</v>
      </c>
      <c r="V16" s="248">
        <f>'[5]Lists&amp;Tables'!AQ9</f>
        <v>-1.7742399999999998E-2</v>
      </c>
      <c r="W16" s="331">
        <f ca="1">VLOOKUP(E16,[1]TURN!TURN,MATCH(J16,[1]!BLDGTYPE,0),FALSE)</f>
        <v>0</v>
      </c>
      <c r="AB16" s="250">
        <f t="shared" ca="1" si="6"/>
        <v>0</v>
      </c>
    </row>
    <row r="17" spans="1:28">
      <c r="A17" s="49" t="str">
        <f t="shared" si="3"/>
        <v>Lighting Controls Interior-Unitary-Small Ret-New</v>
      </c>
      <c r="B17" s="242" t="s">
        <v>541</v>
      </c>
      <c r="C17" s="49" t="str">
        <f t="shared" si="0"/>
        <v>Lighting Controls Interior-New-Small Ret-Unitary</v>
      </c>
      <c r="D17" s="49" t="str">
        <f t="shared" si="1"/>
        <v>Lighting Controls Interior-New-Small Ret</v>
      </c>
      <c r="E17" s="49" t="str">
        <f t="shared" si="2"/>
        <v>Lighting Controls Interior-New</v>
      </c>
      <c r="J17" t="s">
        <v>516</v>
      </c>
      <c r="K17" s="49" t="s">
        <v>41</v>
      </c>
      <c r="L17" s="48" t="str">
        <f ca="1">VLOOKUP(E17,[1]!STOCK,MATCH(J17,[1]!BLDGTYPE,0),FALSE)</f>
        <v>POST2013</v>
      </c>
      <c r="M17" s="245" t="str">
        <f>INDEX('[4]Lists&amp;Tables'!$BB$4:$BB$22,MATCH(J17,'[4]Lists&amp;Tables'!$BA$4:$BA$22,0),MATCH(M$9,'[4]Lists&amp;Tables'!$BB$3,0))</f>
        <v>C-Ret-Lgt-LPD Int-All-All-C</v>
      </c>
      <c r="N17" t="s">
        <v>548</v>
      </c>
      <c r="O17" s="50" t="s">
        <v>542</v>
      </c>
      <c r="P17">
        <v>15</v>
      </c>
      <c r="Q17" s="246">
        <f ca="1">VLOOKUP(CONCATENATE(O17,"kWh"),LookupNew,MATCH(J17,[1]!BLDGTYPE,0),FALSE)</f>
        <v>0</v>
      </c>
      <c r="R17" s="247">
        <f ca="1">VLOOKUP(CONCATENATE(O17,"Cost"),LookupNew,MATCH(J17,[1]!BLDGTYPE,0),FALSE)</f>
        <v>0</v>
      </c>
      <c r="S17">
        <f t="shared" si="4"/>
        <v>0.7</v>
      </c>
      <c r="T17" s="246">
        <f t="shared" ca="1" si="5"/>
        <v>0</v>
      </c>
      <c r="U17" s="168">
        <f>'[5]Lists&amp;Tables'!AP10</f>
        <v>0.96151554870691303</v>
      </c>
      <c r="V17" s="248">
        <f>'[5]Lists&amp;Tables'!AQ10</f>
        <v>-1.4102933333333333E-2</v>
      </c>
      <c r="W17" s="331">
        <f ca="1">VLOOKUP(E17,[1]TURN!TURN,MATCH(J17,[1]!BLDGTYPE,0),FALSE)</f>
        <v>0</v>
      </c>
      <c r="AB17" s="250">
        <f t="shared" ca="1" si="6"/>
        <v>0</v>
      </c>
    </row>
    <row r="18" spans="1:28">
      <c r="A18" s="49" t="str">
        <f t="shared" si="3"/>
        <v>Lighting Controls Interior-Unitary-School K-12-New</v>
      </c>
      <c r="B18" s="242" t="s">
        <v>541</v>
      </c>
      <c r="C18" s="49" t="str">
        <f t="shared" si="0"/>
        <v>Lighting Controls Interior-New-School K-12-Unitary</v>
      </c>
      <c r="D18" s="49" t="str">
        <f t="shared" si="1"/>
        <v>Lighting Controls Interior-New-School K-12</v>
      </c>
      <c r="E18" s="49" t="str">
        <f t="shared" si="2"/>
        <v>Lighting Controls Interior-New</v>
      </c>
      <c r="J18" t="s">
        <v>295</v>
      </c>
      <c r="K18" s="49" t="s">
        <v>41</v>
      </c>
      <c r="L18" s="48" t="str">
        <f ca="1">VLOOKUP(E18,[1]!STOCK,MATCH(J18,[1]!BLDGTYPE,0),FALSE)</f>
        <v>POST2013</v>
      </c>
      <c r="M18" s="245" t="str">
        <f>INDEX('[4]Lists&amp;Tables'!$BB$4:$BB$22,MATCH(J18,'[4]Lists&amp;Tables'!$BA$4:$BA$22,0),MATCH(M$9,'[4]Lists&amp;Tables'!$BB$3,0))</f>
        <v>C-K12-Lgt-LPD Int-All-All-C</v>
      </c>
      <c r="N18" t="s">
        <v>549</v>
      </c>
      <c r="O18" s="50" t="s">
        <v>542</v>
      </c>
      <c r="P18">
        <v>15</v>
      </c>
      <c r="Q18" s="246">
        <f ca="1">VLOOKUP(CONCATENATE(O18,"kWh"),LookupNew,MATCH(J18,[1]!BLDGTYPE,0),FALSE)</f>
        <v>0.3</v>
      </c>
      <c r="R18" s="247">
        <f ca="1">VLOOKUP(CONCATENATE(O18,"Cost"),LookupNew,MATCH(J18,[1]!BLDGTYPE,0),FALSE)</f>
        <v>0.34107502876871904</v>
      </c>
      <c r="S18">
        <f t="shared" si="4"/>
        <v>0.7</v>
      </c>
      <c r="T18" s="246">
        <f t="shared" ca="1" si="5"/>
        <v>0.27216811163396021</v>
      </c>
      <c r="U18" s="168">
        <f>'[5]Lists&amp;Tables'!AP11</f>
        <v>0.90722703877986732</v>
      </c>
      <c r="V18" s="248">
        <f>'[5]Lists&amp;Tables'!AQ11</f>
        <v>-2.18368E-2</v>
      </c>
      <c r="W18" s="331">
        <f ca="1">VLOOKUP(E18,[1]TURN!TURN,MATCH(J18,[1]!BLDGTYPE,0),FALSE)</f>
        <v>0</v>
      </c>
      <c r="AB18" s="250">
        <f t="shared" ca="1" si="6"/>
        <v>-6.5510400000000002E-3</v>
      </c>
    </row>
    <row r="19" spans="1:28">
      <c r="A19" s="49" t="str">
        <f t="shared" si="3"/>
        <v>Lighting Controls Interior-Unitary-University-New</v>
      </c>
      <c r="B19" s="242" t="s">
        <v>541</v>
      </c>
      <c r="C19" s="49" t="str">
        <f t="shared" si="0"/>
        <v>Lighting Controls Interior-New-University-Unitary</v>
      </c>
      <c r="D19" s="49" t="str">
        <f t="shared" si="1"/>
        <v>Lighting Controls Interior-New-University</v>
      </c>
      <c r="E19" s="49" t="str">
        <f t="shared" si="2"/>
        <v>Lighting Controls Interior-New</v>
      </c>
      <c r="J19" t="s">
        <v>509</v>
      </c>
      <c r="K19" s="49" t="s">
        <v>41</v>
      </c>
      <c r="L19" s="48" t="str">
        <f ca="1">VLOOKUP(E19,[1]!STOCK,MATCH(J19,[1]!BLDGTYPE,0),FALSE)</f>
        <v>POST2013</v>
      </c>
      <c r="M19" s="245" t="str">
        <f>INDEX('[4]Lists&amp;Tables'!$BB$4:$BB$22,MATCH(J19,'[4]Lists&amp;Tables'!$BA$4:$BA$22,0),MATCH(M$9,'[4]Lists&amp;Tables'!$BB$3,0))</f>
        <v>C-Unv-Lgt-LPD Int-All-All-C</v>
      </c>
      <c r="N19" t="s">
        <v>550</v>
      </c>
      <c r="O19" s="50" t="s">
        <v>542</v>
      </c>
      <c r="P19">
        <v>15</v>
      </c>
      <c r="Q19" s="246">
        <f ca="1">VLOOKUP(CONCATENATE(O19,"kWh"),LookupNew,MATCH(J19,[1]!BLDGTYPE,0),FALSE)</f>
        <v>0.3</v>
      </c>
      <c r="R19" s="247">
        <f ca="1">VLOOKUP(CONCATENATE(O19,"Cost"),LookupNew,MATCH(J19,[1]!BLDGTYPE,0),FALSE)</f>
        <v>0.34107502876871904</v>
      </c>
      <c r="S19">
        <f t="shared" si="4"/>
        <v>0.7</v>
      </c>
      <c r="T19" s="246">
        <f t="shared" ca="1" si="5"/>
        <v>0.30450920729709635</v>
      </c>
      <c r="U19" s="168">
        <f>'[5]Lists&amp;Tables'!AP12</f>
        <v>1.0150306909903213</v>
      </c>
      <c r="V19" s="248">
        <f>'[5]Lists&amp;Tables'!AQ12</f>
        <v>-2.1381866666666666E-2</v>
      </c>
      <c r="W19" s="331">
        <f ca="1">VLOOKUP(E19,[1]TURN!TURN,MATCH(J19,[1]!BLDGTYPE,0),FALSE)</f>
        <v>0</v>
      </c>
      <c r="AB19" s="250">
        <f t="shared" ca="1" si="6"/>
        <v>-6.4145599999999997E-3</v>
      </c>
    </row>
    <row r="20" spans="1:28">
      <c r="A20" s="49" t="str">
        <f t="shared" si="3"/>
        <v>Lighting Controls Interior-Unitary-Warehouse-New</v>
      </c>
      <c r="B20" s="242" t="s">
        <v>541</v>
      </c>
      <c r="C20" s="49" t="str">
        <f t="shared" si="0"/>
        <v>Lighting Controls Interior-New-Warehouse-Unitary</v>
      </c>
      <c r="D20" s="49" t="str">
        <f t="shared" si="1"/>
        <v>Lighting Controls Interior-New-Warehouse</v>
      </c>
      <c r="E20" s="49" t="str">
        <f t="shared" si="2"/>
        <v>Lighting Controls Interior-New</v>
      </c>
      <c r="J20" t="s">
        <v>296</v>
      </c>
      <c r="K20" s="49" t="s">
        <v>41</v>
      </c>
      <c r="L20" s="48" t="str">
        <f ca="1">VLOOKUP(E20,[1]!STOCK,MATCH(J20,[1]!BLDGTYPE,0),FALSE)</f>
        <v>POST2013</v>
      </c>
      <c r="M20" s="245" t="str">
        <f>INDEX('[4]Lists&amp;Tables'!$BB$4:$BB$22,MATCH(J20,'[4]Lists&amp;Tables'!$BA$4:$BA$22,0),MATCH(M$9,'[4]Lists&amp;Tables'!$BB$3,0))</f>
        <v>C-War-Lgt-LPD Int-All-All-C</v>
      </c>
      <c r="N20" t="s">
        <v>551</v>
      </c>
      <c r="O20" s="50" t="s">
        <v>542</v>
      </c>
      <c r="P20">
        <v>15</v>
      </c>
      <c r="Q20" s="246">
        <f ca="1">VLOOKUP(CONCATENATE(O20,"kWh"),LookupNew,MATCH(J20,[1]!BLDGTYPE,0),FALSE)</f>
        <v>0.21</v>
      </c>
      <c r="R20" s="247">
        <f ca="1">VLOOKUP(CONCATENATE(O20,"Cost"),LookupNew,MATCH(J20,[1]!BLDGTYPE,0),FALSE)</f>
        <v>0.15897585527520172</v>
      </c>
      <c r="S20">
        <f t="shared" si="4"/>
        <v>0.7</v>
      </c>
      <c r="T20" s="246">
        <f t="shared" ca="1" si="5"/>
        <v>0.15782222536493226</v>
      </c>
      <c r="U20" s="168">
        <f>'[5]Lists&amp;Tables'!AP13</f>
        <v>0.7515344064996774</v>
      </c>
      <c r="V20" s="248">
        <f>'[5]Lists&amp;Tables'!AQ13</f>
        <v>-1.7742399999999998E-2</v>
      </c>
      <c r="W20" s="331">
        <f ca="1">VLOOKUP(E20,[1]TURN!TURN,MATCH(J20,[1]!BLDGTYPE,0),FALSE)</f>
        <v>0</v>
      </c>
      <c r="AB20" s="250">
        <f t="shared" ca="1" si="6"/>
        <v>-3.7259039999999995E-3</v>
      </c>
    </row>
    <row r="21" spans="1:28">
      <c r="A21" s="49" t="str">
        <f t="shared" si="3"/>
        <v>Lighting Controls Interior-Unitary-Supermarket-New</v>
      </c>
      <c r="B21" s="242" t="s">
        <v>541</v>
      </c>
      <c r="C21" s="49" t="str">
        <f t="shared" si="0"/>
        <v>Lighting Controls Interior-New-Supermarket-Unitary</v>
      </c>
      <c r="D21" s="49" t="str">
        <f t="shared" si="1"/>
        <v>Lighting Controls Interior-New-Supermarket</v>
      </c>
      <c r="E21" s="49" t="str">
        <f t="shared" si="2"/>
        <v>Lighting Controls Interior-New</v>
      </c>
      <c r="J21" t="s">
        <v>510</v>
      </c>
      <c r="K21" s="49" t="s">
        <v>41</v>
      </c>
      <c r="L21" s="48" t="str">
        <f ca="1">VLOOKUP(E21,[1]!STOCK,MATCH(J21,[1]!BLDGTYPE,0),FALSE)</f>
        <v>POST2013</v>
      </c>
      <c r="M21" s="245" t="str">
        <f>INDEX('[4]Lists&amp;Tables'!$BB$4:$BB$22,MATCH(J21,'[4]Lists&amp;Tables'!$BA$4:$BA$22,0),MATCH(M$9,'[4]Lists&amp;Tables'!$BB$3,0))</f>
        <v>C-Gro-Lgt-LPD Int-All-All-C</v>
      </c>
      <c r="N21" t="s">
        <v>552</v>
      </c>
      <c r="O21" s="50" t="s">
        <v>542</v>
      </c>
      <c r="P21">
        <v>15</v>
      </c>
      <c r="Q21" s="246">
        <f ca="1">VLOOKUP(CONCATENATE(O21,"kWh"),LookupNew,MATCH(J21,[1]!BLDGTYPE,0),FALSE)</f>
        <v>0</v>
      </c>
      <c r="R21" s="247">
        <f ca="1">VLOOKUP(CONCATENATE(O21,"Cost"),LookupNew,MATCH(J21,[1]!BLDGTYPE,0),FALSE)</f>
        <v>0</v>
      </c>
      <c r="S21">
        <f t="shared" si="4"/>
        <v>0.7</v>
      </c>
      <c r="T21" s="246">
        <f t="shared" ca="1" si="5"/>
        <v>0</v>
      </c>
      <c r="U21" s="168">
        <f>'[5]Lists&amp;Tables'!AP14</f>
        <v>1.0417938720629913</v>
      </c>
      <c r="V21" s="248">
        <f>'[5]Lists&amp;Tables'!AQ14</f>
        <v>-1.0008533333333333E-2</v>
      </c>
      <c r="W21" s="331">
        <f ca="1">VLOOKUP(E21,[1]TURN!TURN,MATCH(J21,[1]!BLDGTYPE,0),FALSE)</f>
        <v>0</v>
      </c>
      <c r="AB21" s="250">
        <f t="shared" ca="1" si="6"/>
        <v>0</v>
      </c>
    </row>
    <row r="22" spans="1:28">
      <c r="A22" s="49" t="str">
        <f t="shared" si="3"/>
        <v>Lighting Controls Interior-Unitary-MiniMart-New</v>
      </c>
      <c r="B22" s="242" t="s">
        <v>541</v>
      </c>
      <c r="C22" s="49" t="str">
        <f t="shared" si="0"/>
        <v>Lighting Controls Interior-New-MiniMart-Unitary</v>
      </c>
      <c r="D22" s="49" t="str">
        <f t="shared" si="1"/>
        <v>Lighting Controls Interior-New-MiniMart</v>
      </c>
      <c r="E22" s="49" t="str">
        <f t="shared" si="2"/>
        <v>Lighting Controls Interior-New</v>
      </c>
      <c r="J22" t="s">
        <v>511</v>
      </c>
      <c r="K22" s="49" t="s">
        <v>41</v>
      </c>
      <c r="L22" s="48" t="str">
        <f ca="1">VLOOKUP(E22,[1]!STOCK,MATCH(J22,[1]!BLDGTYPE,0),FALSE)</f>
        <v>POST2013</v>
      </c>
      <c r="M22" s="245" t="str">
        <f>INDEX('[4]Lists&amp;Tables'!$BB$4:$BB$22,MATCH(J22,'[4]Lists&amp;Tables'!$BA$4:$BA$22,0),MATCH(M$9,'[4]Lists&amp;Tables'!$BB$3,0))</f>
        <v>C-Gro-Lgt-LPD Int-All-All-C</v>
      </c>
      <c r="N22" t="s">
        <v>552</v>
      </c>
      <c r="O22" s="50" t="s">
        <v>542</v>
      </c>
      <c r="P22">
        <v>15</v>
      </c>
      <c r="Q22" s="246">
        <f ca="1">VLOOKUP(CONCATENATE(O22,"kWh"),LookupNew,MATCH(J22,[1]!BLDGTYPE,0),FALSE)</f>
        <v>0</v>
      </c>
      <c r="R22" s="247">
        <f ca="1">VLOOKUP(CONCATENATE(O22,"Cost"),LookupNew,MATCH(J22,[1]!BLDGTYPE,0),FALSE)</f>
        <v>0</v>
      </c>
      <c r="S22">
        <f t="shared" si="4"/>
        <v>0.7</v>
      </c>
      <c r="T22" s="246">
        <f t="shared" ca="1" si="5"/>
        <v>0</v>
      </c>
      <c r="U22" s="168">
        <f>'[5]Lists&amp;Tables'!AP15</f>
        <v>1.0805008357447128</v>
      </c>
      <c r="V22" s="248">
        <f>'[5]Lists&amp;Tables'!AQ15</f>
        <v>-1.7742399999999998E-2</v>
      </c>
      <c r="W22" s="331">
        <f ca="1">VLOOKUP(E22,[1]TURN!TURN,MATCH(J22,[1]!BLDGTYPE,0),FALSE)</f>
        <v>0</v>
      </c>
      <c r="AB22" s="250">
        <f t="shared" ca="1" si="6"/>
        <v>0</v>
      </c>
    </row>
    <row r="23" spans="1:28">
      <c r="A23" s="49" t="str">
        <f t="shared" si="3"/>
        <v>Lighting Controls Interior-Unitary-Restaurant-New</v>
      </c>
      <c r="B23" s="242" t="s">
        <v>541</v>
      </c>
      <c r="C23" s="49" t="str">
        <f t="shared" si="0"/>
        <v>Lighting Controls Interior-New-Restaurant-Unitary</v>
      </c>
      <c r="D23" s="49" t="str">
        <f t="shared" si="1"/>
        <v>Lighting Controls Interior-New-Restaurant</v>
      </c>
      <c r="E23" s="49" t="str">
        <f t="shared" si="2"/>
        <v>Lighting Controls Interior-New</v>
      </c>
      <c r="J23" t="s">
        <v>293</v>
      </c>
      <c r="K23" s="49" t="s">
        <v>41</v>
      </c>
      <c r="L23" s="48" t="str">
        <f ca="1">VLOOKUP(E23,[1]!STOCK,MATCH(J23,[1]!BLDGTYPE,0),FALSE)</f>
        <v>POST2013</v>
      </c>
      <c r="M23" s="245" t="str">
        <f>INDEX('[4]Lists&amp;Tables'!$BB$4:$BB$22,MATCH(J23,'[4]Lists&amp;Tables'!$BA$4:$BA$22,0),MATCH(M$9,'[4]Lists&amp;Tables'!$BB$3,0))</f>
        <v>C-Res-Lgt-LPD Int-All-All-C</v>
      </c>
      <c r="N23" t="s">
        <v>553</v>
      </c>
      <c r="O23" s="50" t="s">
        <v>542</v>
      </c>
      <c r="P23">
        <v>15</v>
      </c>
      <c r="Q23" s="246">
        <f ca="1">VLOOKUP(CONCATENATE(O23,"kWh"),LookupNew,MATCH(J23,[1]!BLDGTYPE,0),FALSE)</f>
        <v>0</v>
      </c>
      <c r="R23" s="247">
        <f ca="1">VLOOKUP(CONCATENATE(O23,"Cost"),LookupNew,MATCH(J23,[1]!BLDGTYPE,0),FALSE)</f>
        <v>0</v>
      </c>
      <c r="S23">
        <f t="shared" si="4"/>
        <v>0.7</v>
      </c>
      <c r="T23" s="246">
        <f t="shared" ca="1" si="5"/>
        <v>0</v>
      </c>
      <c r="U23" s="168">
        <f>'[5]Lists&amp;Tables'!AP16</f>
        <v>0.92073401596975291</v>
      </c>
      <c r="V23" s="248">
        <f>'[5]Lists&amp;Tables'!AQ16</f>
        <v>-2.6841066666666667E-2</v>
      </c>
      <c r="W23" s="331">
        <f ca="1">VLOOKUP(E23,[1]TURN!TURN,MATCH(J23,[1]!BLDGTYPE,0),FALSE)</f>
        <v>0</v>
      </c>
      <c r="AB23" s="250">
        <f t="shared" ca="1" si="6"/>
        <v>0</v>
      </c>
    </row>
    <row r="24" spans="1:28">
      <c r="A24" s="49" t="str">
        <f t="shared" si="3"/>
        <v>Lighting Controls Interior-Unitary-Lodging-New</v>
      </c>
      <c r="B24" s="242" t="s">
        <v>541</v>
      </c>
      <c r="C24" s="49" t="str">
        <f t="shared" si="0"/>
        <v>Lighting Controls Interior-New-Lodging-Unitary</v>
      </c>
      <c r="D24" s="49" t="str">
        <f t="shared" si="1"/>
        <v>Lighting Controls Interior-New-Lodging</v>
      </c>
      <c r="E24" s="49" t="str">
        <f t="shared" si="2"/>
        <v>Lighting Controls Interior-New</v>
      </c>
      <c r="J24" t="s">
        <v>289</v>
      </c>
      <c r="K24" s="49" t="s">
        <v>41</v>
      </c>
      <c r="L24" s="48" t="str">
        <f ca="1">VLOOKUP(E24,[1]!STOCK,MATCH(J24,[1]!BLDGTYPE,0),FALSE)</f>
        <v>POST2013</v>
      </c>
      <c r="M24" s="245" t="str">
        <f>INDEX('[4]Lists&amp;Tables'!$BB$4:$BB$22,MATCH(J24,'[4]Lists&amp;Tables'!$BA$4:$BA$22,0),MATCH(M$9,'[4]Lists&amp;Tables'!$BB$3,0))</f>
        <v>C-Lod-Lgt-LPD Int-All-All-C</v>
      </c>
      <c r="N24" t="s">
        <v>554</v>
      </c>
      <c r="O24" s="50" t="s">
        <v>542</v>
      </c>
      <c r="P24">
        <v>15</v>
      </c>
      <c r="Q24" s="246">
        <f ca="1">VLOOKUP(CONCATENATE(O24,"kWh"),LookupNew,MATCH(J24,[1]!BLDGTYPE,0),FALSE)</f>
        <v>0</v>
      </c>
      <c r="R24" s="247">
        <f ca="1">VLOOKUP(CONCATENATE(O24,"Cost"),LookupNew,MATCH(J24,[1]!BLDGTYPE,0),FALSE)</f>
        <v>0</v>
      </c>
      <c r="S24">
        <f t="shared" si="4"/>
        <v>0.7</v>
      </c>
      <c r="T24" s="246">
        <f t="shared" ca="1" si="5"/>
        <v>0</v>
      </c>
      <c r="U24" s="168">
        <f>'[5]Lists&amp;Tables'!AP17</f>
        <v>0.91364191185321664</v>
      </c>
      <c r="V24" s="248">
        <f>'[5]Lists&amp;Tables'!AQ17</f>
        <v>-1.8197333333333333E-2</v>
      </c>
      <c r="W24" s="331">
        <f ca="1">VLOOKUP(E24,[1]TURN!TURN,MATCH(J24,[1]!BLDGTYPE,0),FALSE)</f>
        <v>0</v>
      </c>
      <c r="AB24" s="250">
        <f t="shared" ca="1" si="6"/>
        <v>0</v>
      </c>
    </row>
    <row r="25" spans="1:28">
      <c r="A25" s="49" t="str">
        <f t="shared" si="3"/>
        <v>Lighting Controls Interior-Unitary-Hospital-New</v>
      </c>
      <c r="B25" s="242" t="s">
        <v>541</v>
      </c>
      <c r="C25" s="49" t="str">
        <f t="shared" si="0"/>
        <v>Lighting Controls Interior-New-Hospital-Unitary</v>
      </c>
      <c r="D25" s="49" t="str">
        <f t="shared" si="1"/>
        <v>Lighting Controls Interior-New-Hospital</v>
      </c>
      <c r="E25" s="49" t="str">
        <f t="shared" si="2"/>
        <v>Lighting Controls Interior-New</v>
      </c>
      <c r="J25" t="s">
        <v>512</v>
      </c>
      <c r="K25" s="49" t="s">
        <v>41</v>
      </c>
      <c r="L25" s="48" t="str">
        <f ca="1">VLOOKUP(E25,[1]!STOCK,MATCH(J25,[1]!BLDGTYPE,0),FALSE)</f>
        <v>POST2013</v>
      </c>
      <c r="M25" s="245" t="str">
        <f>INDEX('[4]Lists&amp;Tables'!$BB$4:$BB$22,MATCH(J25,'[4]Lists&amp;Tables'!$BA$4:$BA$22,0),MATCH(M$9,'[4]Lists&amp;Tables'!$BB$3,0))</f>
        <v>C-Hos-Lgt-LPD Int-All-All-C</v>
      </c>
      <c r="N25" t="s">
        <v>555</v>
      </c>
      <c r="O25" s="50" t="s">
        <v>542</v>
      </c>
      <c r="P25">
        <v>15</v>
      </c>
      <c r="Q25" s="246">
        <f ca="1">VLOOKUP(CONCATENATE(O25,"kWh"),LookupNew,MATCH(J25,[1]!BLDGTYPE,0),FALSE)</f>
        <v>0</v>
      </c>
      <c r="R25" s="247">
        <f ca="1">VLOOKUP(CONCATENATE(O25,"Cost"),LookupNew,MATCH(J25,[1]!BLDGTYPE,0),FALSE)</f>
        <v>0</v>
      </c>
      <c r="S25">
        <f t="shared" si="4"/>
        <v>0.7</v>
      </c>
      <c r="T25" s="246">
        <f t="shared" ca="1" si="5"/>
        <v>0</v>
      </c>
      <c r="U25" s="168">
        <f>'[5]Lists&amp;Tables'!AP18</f>
        <v>0.82969226907044291</v>
      </c>
      <c r="V25" s="248">
        <f>'[5]Lists&amp;Tables'!AQ18</f>
        <v>-3.2755199999999998E-2</v>
      </c>
      <c r="W25" s="331">
        <f ca="1">VLOOKUP(E25,[1]TURN!TURN,MATCH(J25,[1]!BLDGTYPE,0),FALSE)</f>
        <v>0</v>
      </c>
      <c r="AB25" s="250">
        <f t="shared" ca="1" si="6"/>
        <v>0</v>
      </c>
    </row>
    <row r="26" spans="1:28">
      <c r="A26" s="49" t="str">
        <f t="shared" si="3"/>
        <v>Lighting Controls Interior-Unitary-Residential Care-New</v>
      </c>
      <c r="B26" s="242" t="s">
        <v>541</v>
      </c>
      <c r="C26" s="49" t="str">
        <f t="shared" si="0"/>
        <v>Lighting Controls Interior-New-Residential Care-Unitary</v>
      </c>
      <c r="D26" s="49" t="str">
        <f t="shared" si="1"/>
        <v>Lighting Controls Interior-New-Residential Care</v>
      </c>
      <c r="E26" s="49" t="str">
        <f t="shared" si="2"/>
        <v>Lighting Controls Interior-New</v>
      </c>
      <c r="J26" t="s">
        <v>292</v>
      </c>
      <c r="K26" s="49" t="s">
        <v>41</v>
      </c>
      <c r="L26" s="48" t="str">
        <f ca="1">VLOOKUP(E26,[1]!STOCK,MATCH(J26,[1]!BLDGTYPE,0),FALSE)</f>
        <v>POST2013</v>
      </c>
      <c r="M26" s="245" t="str">
        <f>INDEX('[4]Lists&amp;Tables'!$BB$4:$BB$22,MATCH(J26,'[4]Lists&amp;Tables'!$BA$4:$BA$22,0),MATCH(M$9,'[4]Lists&amp;Tables'!$BB$3,0))</f>
        <v>C-Hos-Lgt-LPD Int-All-All-C</v>
      </c>
      <c r="N26" t="s">
        <v>555</v>
      </c>
      <c r="O26" s="50" t="s">
        <v>542</v>
      </c>
      <c r="P26">
        <v>15</v>
      </c>
      <c r="Q26" s="246">
        <f ca="1">VLOOKUP(CONCATENATE(O26,"kWh"),LookupNew,MATCH(J26,[1]!BLDGTYPE,0),FALSE)</f>
        <v>0</v>
      </c>
      <c r="R26" s="247">
        <f ca="1">VLOOKUP(CONCATENATE(O26,"Cost"),LookupNew,MATCH(J26,[1]!BLDGTYPE,0),FALSE)</f>
        <v>0</v>
      </c>
      <c r="S26">
        <f t="shared" si="4"/>
        <v>0.7</v>
      </c>
      <c r="T26" s="246">
        <f t="shared" ca="1" si="5"/>
        <v>0</v>
      </c>
      <c r="U26" s="168">
        <f>'[5]Lists&amp;Tables'!AP19</f>
        <v>1.0435981578612779</v>
      </c>
      <c r="V26" s="248">
        <f>'[5]Lists&amp;Tables'!AQ19</f>
        <v>-1.8197333333333333E-2</v>
      </c>
      <c r="W26" s="331">
        <f ca="1">VLOOKUP(E26,[1]TURN!TURN,MATCH(J26,[1]!BLDGTYPE,0),FALSE)</f>
        <v>0</v>
      </c>
      <c r="AB26" s="250">
        <f t="shared" ca="1" si="6"/>
        <v>0</v>
      </c>
    </row>
    <row r="27" spans="1:28">
      <c r="A27" s="49" t="str">
        <f t="shared" si="3"/>
        <v>Lighting Controls Interior-Unitary-Assembly-New</v>
      </c>
      <c r="B27" s="242" t="s">
        <v>541</v>
      </c>
      <c r="C27" s="49" t="str">
        <f t="shared" si="0"/>
        <v>Lighting Controls Interior-New-Assembly-Unitary</v>
      </c>
      <c r="D27" s="49" t="str">
        <f t="shared" si="1"/>
        <v>Lighting Controls Interior-New-Assembly</v>
      </c>
      <c r="E27" s="49" t="str">
        <f t="shared" si="2"/>
        <v>Lighting Controls Interior-New</v>
      </c>
      <c r="J27" t="s">
        <v>287</v>
      </c>
      <c r="K27" s="49" t="s">
        <v>41</v>
      </c>
      <c r="L27" s="48" t="str">
        <f ca="1">VLOOKUP(E27,[1]!STOCK,MATCH(J27,[1]!BLDGTYPE,0),FALSE)</f>
        <v>POST2013</v>
      </c>
      <c r="M27" s="245" t="str">
        <f>INDEX('[4]Lists&amp;Tables'!$BB$4:$BB$22,MATCH(J27,'[4]Lists&amp;Tables'!$BA$4:$BA$22,0),MATCH(M$9,'[4]Lists&amp;Tables'!$BB$3,0))</f>
        <v>C-Oth-Lgt-LPD Int-All-All-C</v>
      </c>
      <c r="N27" t="s">
        <v>556</v>
      </c>
      <c r="O27" s="50" t="s">
        <v>542</v>
      </c>
      <c r="P27">
        <v>15</v>
      </c>
      <c r="Q27" s="246">
        <f ca="1">VLOOKUP(CONCATENATE(O27,"kWh"),LookupNew,MATCH(J27,[1]!BLDGTYPE,0),FALSE)</f>
        <v>0</v>
      </c>
      <c r="R27" s="247">
        <f ca="1">VLOOKUP(CONCATENATE(O27,"Cost"),LookupNew,MATCH(J27,[1]!BLDGTYPE,0),FALSE)</f>
        <v>0</v>
      </c>
      <c r="S27">
        <f t="shared" si="4"/>
        <v>0.7</v>
      </c>
      <c r="T27" s="246">
        <f t="shared" ca="1" si="5"/>
        <v>0</v>
      </c>
      <c r="U27" s="168">
        <f>'[5]Lists&amp;Tables'!AP20</f>
        <v>1.0820314279369219</v>
      </c>
      <c r="V27" s="248">
        <f>'[5]Lists&amp;Tables'!AQ20</f>
        <v>-8.1887999999999996E-3</v>
      </c>
      <c r="W27" s="331">
        <f ca="1">VLOOKUP(E27,[1]TURN!TURN,MATCH(J27,[1]!BLDGTYPE,0),FALSE)</f>
        <v>0</v>
      </c>
      <c r="AB27" s="250">
        <f t="shared" ca="1" si="6"/>
        <v>0</v>
      </c>
    </row>
    <row r="28" spans="1:28">
      <c r="A28" s="49" t="str">
        <f t="shared" si="3"/>
        <v>Lighting Controls Interior-Unitary-Other-New</v>
      </c>
      <c r="B28" s="242" t="s">
        <v>541</v>
      </c>
      <c r="C28" s="49" t="str">
        <f t="shared" si="0"/>
        <v>Lighting Controls Interior-New-Other-Unitary</v>
      </c>
      <c r="D28" s="49" t="str">
        <f t="shared" si="1"/>
        <v>Lighting Controls Interior-New-Other</v>
      </c>
      <c r="E28" s="49" t="str">
        <f t="shared" si="2"/>
        <v>Lighting Controls Interior-New</v>
      </c>
      <c r="J28" t="s">
        <v>291</v>
      </c>
      <c r="K28" s="49" t="s">
        <v>41</v>
      </c>
      <c r="L28" s="48" t="str">
        <f ca="1">VLOOKUP(E28,[1]!STOCK,MATCH(J28,[1]!BLDGTYPE,0),FALSE)</f>
        <v>POST2013</v>
      </c>
      <c r="M28" s="245" t="str">
        <f>INDEX('[4]Lists&amp;Tables'!$BB$4:$BB$22,MATCH(J28,'[4]Lists&amp;Tables'!$BA$4:$BA$22,0),MATCH(M$9,'[4]Lists&amp;Tables'!$BB$3,0))</f>
        <v>C-Oth-Lgt-LPD Int-All-All-C</v>
      </c>
      <c r="N28" t="s">
        <v>556</v>
      </c>
      <c r="O28" s="50" t="s">
        <v>542</v>
      </c>
      <c r="P28">
        <v>15</v>
      </c>
      <c r="Q28" s="246">
        <f ca="1">VLOOKUP(CONCATENATE(O28,"kWh"),LookupNew,MATCH(J28,[1]!BLDGTYPE,0),FALSE)</f>
        <v>0.375</v>
      </c>
      <c r="R28" s="247">
        <f ca="1">VLOOKUP(CONCATENATE(O28,"Cost"),LookupNew,MATCH(J28,[1]!BLDGTYPE,0),FALSE)</f>
        <v>0.34107502876871904</v>
      </c>
      <c r="S28">
        <f t="shared" si="4"/>
        <v>0.7</v>
      </c>
      <c r="T28" s="246">
        <f t="shared" ca="1" si="5"/>
        <v>0.3997206323717466</v>
      </c>
      <c r="U28" s="168">
        <f>U11</f>
        <v>1.0659216863246577</v>
      </c>
      <c r="V28" s="248">
        <f>V11</f>
        <v>-8.1887999999999996E-3</v>
      </c>
      <c r="W28" s="331">
        <f ca="1">VLOOKUP(E28,[1]TURN!TURN,MATCH(J28,[1]!BLDGTYPE,0),FALSE)</f>
        <v>0</v>
      </c>
      <c r="AB28" s="250">
        <f t="shared" ca="1" si="6"/>
        <v>-3.0707999999999998E-3</v>
      </c>
    </row>
    <row r="29" spans="1:28">
      <c r="A29" s="49" t="str">
        <f t="shared" si="3"/>
        <v>Lighting Controls Interior-Integrated-Large Off-New</v>
      </c>
      <c r="B29" s="242" t="s">
        <v>541</v>
      </c>
      <c r="C29" s="49" t="str">
        <f t="shared" si="0"/>
        <v>Lighting Controls Interior-New-Large Off-Integrated</v>
      </c>
      <c r="D29" s="49" t="str">
        <f t="shared" si="1"/>
        <v>Lighting Controls Interior-New-Large Off</v>
      </c>
      <c r="E29" s="49" t="str">
        <f t="shared" si="2"/>
        <v>Lighting Controls Interior-New</v>
      </c>
      <c r="J29" s="49" t="s">
        <v>42</v>
      </c>
      <c r="K29" s="49" t="s">
        <v>41</v>
      </c>
      <c r="L29" s="48" t="str">
        <f ca="1">VLOOKUP(E29,[1]!STOCK,MATCH(J29,[1]!BLDGTYPE,0),FALSE)</f>
        <v>POST2013</v>
      </c>
      <c r="M29" s="245" t="str">
        <f>INDEX('[4]Lists&amp;Tables'!$BB$4:$BB$22,MATCH(J29,'[4]Lists&amp;Tables'!$BA$4:$BA$22,0),MATCH(M$9,'[4]Lists&amp;Tables'!$BB$3,0))</f>
        <v>C-LOff-Lgt-LPD Int-All-All-C</v>
      </c>
      <c r="N29" s="245" t="s">
        <v>546</v>
      </c>
      <c r="O29" s="50" t="s">
        <v>543</v>
      </c>
      <c r="P29">
        <v>15</v>
      </c>
      <c r="Q29" s="246">
        <f ca="1">VLOOKUP(CONCATENATE(O29,"kWh"),LookupNew,MATCH(J29,[1]!BLDGTYPE,0),FALSE)</f>
        <v>0.55999999999999994</v>
      </c>
      <c r="R29" s="247">
        <f ca="1">VLOOKUP(CONCATENATE(O29,"Cost"),LookupNew,MATCH(J29,[1]!BLDGTYPE,0),FALSE)</f>
        <v>0.56277379746838629</v>
      </c>
      <c r="S29">
        <f t="shared" si="4"/>
        <v>0.3</v>
      </c>
      <c r="T29" s="246">
        <f t="shared" ca="1" si="5"/>
        <v>0.60506626081058734</v>
      </c>
      <c r="U29" s="168">
        <f t="shared" ref="U29:V29" si="7">U12</f>
        <v>1.0804754657331919</v>
      </c>
      <c r="V29" s="248">
        <f t="shared" si="7"/>
        <v>-8.1887999999999996E-3</v>
      </c>
      <c r="W29" s="331">
        <f ca="1">VLOOKUP(E29,[1]TURN!TURN,MATCH(J29,[1]!BLDGTYPE,0),FALSE)</f>
        <v>0</v>
      </c>
      <c r="AB29" s="250">
        <f t="shared" ca="1" si="6"/>
        <v>-4.585727999999999E-3</v>
      </c>
    </row>
    <row r="30" spans="1:28">
      <c r="A30" s="49" t="str">
        <f t="shared" si="3"/>
        <v>Lighting Controls Interior-Integrated-Medium Off-New</v>
      </c>
      <c r="B30" s="242" t="s">
        <v>541</v>
      </c>
      <c r="C30" s="49" t="str">
        <f t="shared" si="0"/>
        <v>Lighting Controls Interior-New-Medium Off-Integrated</v>
      </c>
      <c r="D30" s="49" t="str">
        <f t="shared" si="1"/>
        <v>Lighting Controls Interior-New-Medium Off</v>
      </c>
      <c r="E30" s="49" t="str">
        <f t="shared" si="2"/>
        <v>Lighting Controls Interior-New</v>
      </c>
      <c r="J30" t="s">
        <v>507</v>
      </c>
      <c r="K30" s="49" t="s">
        <v>41</v>
      </c>
      <c r="L30" s="48" t="str">
        <f ca="1">VLOOKUP(E30,[1]!STOCK,MATCH(J30,[1]!BLDGTYPE,0),FALSE)</f>
        <v>POST2013</v>
      </c>
      <c r="M30" s="245" t="str">
        <f>INDEX('[4]Lists&amp;Tables'!$BB$4:$BB$22,MATCH(J30,'[4]Lists&amp;Tables'!$BA$4:$BA$22,0),MATCH(M$9,'[4]Lists&amp;Tables'!$BB$3,0))</f>
        <v>C-LOff-Lgt-LPD Int-All-All-C</v>
      </c>
      <c r="N30" t="s">
        <v>546</v>
      </c>
      <c r="O30" s="50" t="s">
        <v>543</v>
      </c>
      <c r="P30">
        <v>15</v>
      </c>
      <c r="Q30" s="246">
        <f ca="1">VLOOKUP(CONCATENATE(O30,"kWh"),LookupNew,MATCH(J30,[1]!BLDGTYPE,0),FALSE)</f>
        <v>0.48999999999999994</v>
      </c>
      <c r="R30" s="247">
        <f ca="1">VLOOKUP(CONCATENATE(O30,"Cost"),LookupNew,MATCH(J30,[1]!BLDGTYPE,0),FALSE)</f>
        <v>0.56277379746838629</v>
      </c>
      <c r="S30">
        <f t="shared" si="4"/>
        <v>0.3</v>
      </c>
      <c r="T30" s="246">
        <f t="shared" ca="1" si="5"/>
        <v>0.51636254199274423</v>
      </c>
      <c r="U30" s="168">
        <f t="shared" ref="U30:V30" si="8">U13</f>
        <v>1.0538011061076413</v>
      </c>
      <c r="V30" s="248">
        <f t="shared" si="8"/>
        <v>-2.1381866666666666E-2</v>
      </c>
      <c r="W30" s="331">
        <f ca="1">VLOOKUP(E30,[1]TURN!TURN,MATCH(J30,[1]!BLDGTYPE,0),FALSE)</f>
        <v>0</v>
      </c>
      <c r="AB30" s="250">
        <f t="shared" ca="1" si="6"/>
        <v>-1.0477114666666665E-2</v>
      </c>
    </row>
    <row r="31" spans="1:28">
      <c r="A31" s="49" t="str">
        <f t="shared" si="3"/>
        <v>Lighting Controls Interior-Integrated-Small Off-New</v>
      </c>
      <c r="B31" s="242" t="s">
        <v>541</v>
      </c>
      <c r="C31" s="49" t="str">
        <f t="shared" si="0"/>
        <v>Lighting Controls Interior-New-Small Off-Integrated</v>
      </c>
      <c r="D31" s="49" t="str">
        <f t="shared" si="1"/>
        <v>Lighting Controls Interior-New-Small Off</v>
      </c>
      <c r="E31" s="49" t="str">
        <f t="shared" si="2"/>
        <v>Lighting Controls Interior-New</v>
      </c>
      <c r="J31" t="s">
        <v>508</v>
      </c>
      <c r="K31" s="49" t="s">
        <v>41</v>
      </c>
      <c r="L31" s="48" t="str">
        <f ca="1">VLOOKUP(E31,[1]!STOCK,MATCH(J31,[1]!BLDGTYPE,0),FALSE)</f>
        <v>POST2013</v>
      </c>
      <c r="M31" s="245" t="str">
        <f>INDEX('[4]Lists&amp;Tables'!$BB$4:$BB$22,MATCH(J31,'[4]Lists&amp;Tables'!$BA$4:$BA$22,0),MATCH(M$9,'[4]Lists&amp;Tables'!$BB$3,0))</f>
        <v>C-SOff-Lgt-LPD Int-All-All-C</v>
      </c>
      <c r="N31" t="s">
        <v>547</v>
      </c>
      <c r="O31" s="50" t="s">
        <v>543</v>
      </c>
      <c r="P31">
        <v>15</v>
      </c>
      <c r="Q31" s="246">
        <f ca="1">VLOOKUP(CONCATENATE(O31,"kWh"),LookupNew,MATCH(J31,[1]!BLDGTYPE,0),FALSE)</f>
        <v>0.48999999999999994</v>
      </c>
      <c r="R31" s="247">
        <f ca="1">VLOOKUP(CONCATENATE(O31,"Cost"),LookupNew,MATCH(J31,[1]!BLDGTYPE,0),FALSE)</f>
        <v>0.56277379746838629</v>
      </c>
      <c r="S31">
        <f t="shared" si="4"/>
        <v>0.3</v>
      </c>
      <c r="T31" s="246">
        <f t="shared" ca="1" si="5"/>
        <v>0.47901383915122803</v>
      </c>
      <c r="U31" s="168">
        <f t="shared" ref="U31:V31" si="9">U14</f>
        <v>0.97757926357393488</v>
      </c>
      <c r="V31" s="248">
        <f t="shared" si="9"/>
        <v>-1.50128E-2</v>
      </c>
      <c r="W31" s="331">
        <f ca="1">VLOOKUP(E31,[1]TURN!TURN,MATCH(J31,[1]!BLDGTYPE,0),FALSE)</f>
        <v>0</v>
      </c>
      <c r="AB31" s="250">
        <f t="shared" ca="1" si="6"/>
        <v>-7.3562719999999988E-3</v>
      </c>
    </row>
    <row r="32" spans="1:28">
      <c r="A32" s="49" t="str">
        <f t="shared" si="3"/>
        <v>Lighting Controls Interior-Integrated-Xlarge Ret-New</v>
      </c>
      <c r="B32" s="242" t="s">
        <v>541</v>
      </c>
      <c r="C32" s="49" t="str">
        <f t="shared" si="0"/>
        <v>Lighting Controls Interior-New-Xlarge Ret-Integrated</v>
      </c>
      <c r="D32" s="49" t="str">
        <f t="shared" si="1"/>
        <v>Lighting Controls Interior-New-Xlarge Ret</v>
      </c>
      <c r="E32" s="49" t="str">
        <f t="shared" si="2"/>
        <v>Lighting Controls Interior-New</v>
      </c>
      <c r="J32" t="s">
        <v>513</v>
      </c>
      <c r="K32" s="49" t="s">
        <v>41</v>
      </c>
      <c r="L32" s="48" t="str">
        <f ca="1">VLOOKUP(E32,[1]!STOCK,MATCH(J32,[1]!BLDGTYPE,0),FALSE)</f>
        <v>POST2013</v>
      </c>
      <c r="M32" s="245" t="str">
        <f>INDEX('[4]Lists&amp;Tables'!$BB$4:$BB$22,MATCH(J32,'[4]Lists&amp;Tables'!$BA$4:$BA$22,0),MATCH(M$9,'[4]Lists&amp;Tables'!$BB$3,0))</f>
        <v>C-Ret-Lgt-LPD Int-All-All-C</v>
      </c>
      <c r="N32" t="s">
        <v>548</v>
      </c>
      <c r="O32" s="50" t="s">
        <v>543</v>
      </c>
      <c r="P32">
        <v>15</v>
      </c>
      <c r="Q32" s="246">
        <f ca="1">VLOOKUP(CONCATENATE(O32,"kWh"),LookupNew,MATCH(J32,[1]!BLDGTYPE,0),FALSE)</f>
        <v>0</v>
      </c>
      <c r="R32" s="247">
        <f ca="1">VLOOKUP(CONCATENATE(O32,"Cost"),LookupNew,MATCH(J32,[1]!BLDGTYPE,0),FALSE)</f>
        <v>0</v>
      </c>
      <c r="S32">
        <f t="shared" si="4"/>
        <v>0.3</v>
      </c>
      <c r="T32" s="246">
        <f t="shared" ca="1" si="5"/>
        <v>0</v>
      </c>
      <c r="U32" s="168">
        <f t="shared" ref="U32:V32" si="10">U15</f>
        <v>0.82894127262281558</v>
      </c>
      <c r="V32" s="248">
        <f t="shared" si="10"/>
        <v>-1.9562133333333332E-2</v>
      </c>
      <c r="W32" s="331">
        <f ca="1">VLOOKUP(E32,[1]TURN!TURN,MATCH(J32,[1]!BLDGTYPE,0),FALSE)</f>
        <v>0</v>
      </c>
      <c r="AB32" s="250">
        <f t="shared" ca="1" si="6"/>
        <v>0</v>
      </c>
    </row>
    <row r="33" spans="1:28">
      <c r="A33" s="49" t="str">
        <f t="shared" si="3"/>
        <v>Lighting Controls Interior-Integrated-Large Ret-New</v>
      </c>
      <c r="B33" s="242" t="s">
        <v>541</v>
      </c>
      <c r="C33" s="49" t="str">
        <f t="shared" si="0"/>
        <v>Lighting Controls Interior-New-Large Ret-Integrated</v>
      </c>
      <c r="D33" s="49" t="str">
        <f t="shared" si="1"/>
        <v>Lighting Controls Interior-New-Large Ret</v>
      </c>
      <c r="E33" s="49" t="str">
        <f t="shared" si="2"/>
        <v>Lighting Controls Interior-New</v>
      </c>
      <c r="J33" t="s">
        <v>514</v>
      </c>
      <c r="K33" s="49" t="s">
        <v>41</v>
      </c>
      <c r="L33" s="48" t="str">
        <f ca="1">VLOOKUP(E33,[1]!STOCK,MATCH(J33,[1]!BLDGTYPE,0),FALSE)</f>
        <v>POST2013</v>
      </c>
      <c r="M33" s="245" t="str">
        <f>INDEX('[4]Lists&amp;Tables'!$BB$4:$BB$22,MATCH(J33,'[4]Lists&amp;Tables'!$BA$4:$BA$22,0),MATCH(M$9,'[4]Lists&amp;Tables'!$BB$3,0))</f>
        <v>C-Ret-Lgt-LPD Int-All-All-C</v>
      </c>
      <c r="N33" t="s">
        <v>548</v>
      </c>
      <c r="O33" s="50" t="s">
        <v>543</v>
      </c>
      <c r="P33">
        <v>15</v>
      </c>
      <c r="Q33" s="246">
        <f ca="1">VLOOKUP(CONCATENATE(O33,"kWh"),LookupNew,MATCH(J33,[1]!BLDGTYPE,0),FALSE)</f>
        <v>0</v>
      </c>
      <c r="R33" s="247">
        <f ca="1">VLOOKUP(CONCATENATE(O33,"Cost"),LookupNew,MATCH(J33,[1]!BLDGTYPE,0),FALSE)</f>
        <v>0</v>
      </c>
      <c r="S33">
        <f t="shared" si="4"/>
        <v>0.3</v>
      </c>
      <c r="T33" s="246">
        <f t="shared" ca="1" si="5"/>
        <v>0</v>
      </c>
      <c r="U33" s="168">
        <f t="shared" ref="U33:V33" si="11">U16</f>
        <v>0.8715651907801627</v>
      </c>
      <c r="V33" s="248">
        <f t="shared" si="11"/>
        <v>-1.7742399999999998E-2</v>
      </c>
      <c r="W33" s="331">
        <f ca="1">VLOOKUP(E33,[1]TURN!TURN,MATCH(J33,[1]!BLDGTYPE,0),FALSE)</f>
        <v>0</v>
      </c>
      <c r="AB33" s="250">
        <f t="shared" ca="1" si="6"/>
        <v>0</v>
      </c>
    </row>
    <row r="34" spans="1:28">
      <c r="A34" s="49" t="str">
        <f t="shared" si="3"/>
        <v>Lighting Controls Interior-Integrated-Medium Ret-New</v>
      </c>
      <c r="B34" s="242" t="s">
        <v>541</v>
      </c>
      <c r="C34" s="49" t="str">
        <f t="shared" si="0"/>
        <v>Lighting Controls Interior-New-Medium Ret-Integrated</v>
      </c>
      <c r="D34" s="49" t="str">
        <f t="shared" si="1"/>
        <v>Lighting Controls Interior-New-Medium Ret</v>
      </c>
      <c r="E34" s="49" t="str">
        <f t="shared" si="2"/>
        <v>Lighting Controls Interior-New</v>
      </c>
      <c r="J34" t="s">
        <v>515</v>
      </c>
      <c r="K34" s="49" t="s">
        <v>41</v>
      </c>
      <c r="L34" s="48" t="str">
        <f ca="1">VLOOKUP(E34,[1]!STOCK,MATCH(J34,[1]!BLDGTYPE,0),FALSE)</f>
        <v>POST2013</v>
      </c>
      <c r="M34" s="245" t="str">
        <f>INDEX('[4]Lists&amp;Tables'!$BB$4:$BB$22,MATCH(J34,'[4]Lists&amp;Tables'!$BA$4:$BA$22,0),MATCH(M$9,'[4]Lists&amp;Tables'!$BB$3,0))</f>
        <v>C-Ret-Lgt-LPD Int-All-All-C</v>
      </c>
      <c r="N34" t="s">
        <v>548</v>
      </c>
      <c r="O34" s="50" t="s">
        <v>543</v>
      </c>
      <c r="P34">
        <v>15</v>
      </c>
      <c r="Q34" s="246">
        <f ca="1">VLOOKUP(CONCATENATE(O34,"kWh"),LookupNew,MATCH(J34,[1]!BLDGTYPE,0),FALSE)</f>
        <v>0</v>
      </c>
      <c r="R34" s="247">
        <f ca="1">VLOOKUP(CONCATENATE(O34,"Cost"),LookupNew,MATCH(J34,[1]!BLDGTYPE,0),FALSE)</f>
        <v>0</v>
      </c>
      <c r="S34">
        <f t="shared" si="4"/>
        <v>0.3</v>
      </c>
      <c r="T34" s="246">
        <f t="shared" ca="1" si="5"/>
        <v>0</v>
      </c>
      <c r="U34" s="168">
        <f t="shared" ref="U34:V34" si="12">U17</f>
        <v>0.96151554870691303</v>
      </c>
      <c r="V34" s="248">
        <f t="shared" si="12"/>
        <v>-1.4102933333333333E-2</v>
      </c>
      <c r="W34" s="331">
        <f ca="1">VLOOKUP(E34,[1]TURN!TURN,MATCH(J34,[1]!BLDGTYPE,0),FALSE)</f>
        <v>0</v>
      </c>
      <c r="AB34" s="250">
        <f t="shared" ca="1" si="6"/>
        <v>0</v>
      </c>
    </row>
    <row r="35" spans="1:28">
      <c r="A35" s="49" t="str">
        <f t="shared" si="3"/>
        <v>Lighting Controls Interior-Integrated-Small Ret-New</v>
      </c>
      <c r="B35" s="242" t="s">
        <v>541</v>
      </c>
      <c r="C35" s="49" t="str">
        <f t="shared" si="0"/>
        <v>Lighting Controls Interior-New-Small Ret-Integrated</v>
      </c>
      <c r="D35" s="49" t="str">
        <f t="shared" si="1"/>
        <v>Lighting Controls Interior-New-Small Ret</v>
      </c>
      <c r="E35" s="49" t="str">
        <f t="shared" si="2"/>
        <v>Lighting Controls Interior-New</v>
      </c>
      <c r="J35" t="s">
        <v>516</v>
      </c>
      <c r="K35" s="49" t="s">
        <v>41</v>
      </c>
      <c r="L35" s="48" t="str">
        <f ca="1">VLOOKUP(E35,[1]!STOCK,MATCH(J35,[1]!BLDGTYPE,0),FALSE)</f>
        <v>POST2013</v>
      </c>
      <c r="M35" s="245" t="str">
        <f>INDEX('[4]Lists&amp;Tables'!$BB$4:$BB$22,MATCH(J35,'[4]Lists&amp;Tables'!$BA$4:$BA$22,0),MATCH(M$9,'[4]Lists&amp;Tables'!$BB$3,0))</f>
        <v>C-Ret-Lgt-LPD Int-All-All-C</v>
      </c>
      <c r="N35" t="s">
        <v>548</v>
      </c>
      <c r="O35" s="50" t="s">
        <v>543</v>
      </c>
      <c r="P35">
        <v>15</v>
      </c>
      <c r="Q35" s="246">
        <f ca="1">VLOOKUP(CONCATENATE(O35,"kWh"),LookupNew,MATCH(J35,[1]!BLDGTYPE,0),FALSE)</f>
        <v>0</v>
      </c>
      <c r="R35" s="247">
        <f ca="1">VLOOKUP(CONCATENATE(O35,"Cost"),LookupNew,MATCH(J35,[1]!BLDGTYPE,0),FALSE)</f>
        <v>0</v>
      </c>
      <c r="S35">
        <f t="shared" si="4"/>
        <v>0.3</v>
      </c>
      <c r="T35" s="246">
        <f t="shared" ca="1" si="5"/>
        <v>0</v>
      </c>
      <c r="U35" s="168">
        <f t="shared" ref="U35:V35" si="13">U18</f>
        <v>0.90722703877986732</v>
      </c>
      <c r="V35" s="248">
        <f t="shared" si="13"/>
        <v>-2.18368E-2</v>
      </c>
      <c r="W35" s="331">
        <f ca="1">VLOOKUP(E35,[1]TURN!TURN,MATCH(J35,[1]!BLDGTYPE,0),FALSE)</f>
        <v>0</v>
      </c>
      <c r="AB35" s="250">
        <f t="shared" ca="1" si="6"/>
        <v>0</v>
      </c>
    </row>
    <row r="36" spans="1:28">
      <c r="A36" s="49" t="str">
        <f t="shared" si="3"/>
        <v>Lighting Controls Interior-Integrated-School K-12-New</v>
      </c>
      <c r="B36" s="242" t="s">
        <v>541</v>
      </c>
      <c r="C36" s="49" t="str">
        <f t="shared" si="0"/>
        <v>Lighting Controls Interior-New-School K-12-Integrated</v>
      </c>
      <c r="D36" s="49" t="str">
        <f t="shared" si="1"/>
        <v>Lighting Controls Interior-New-School K-12</v>
      </c>
      <c r="E36" s="49" t="str">
        <f t="shared" si="2"/>
        <v>Lighting Controls Interior-New</v>
      </c>
      <c r="J36" t="s">
        <v>295</v>
      </c>
      <c r="K36" s="49" t="s">
        <v>41</v>
      </c>
      <c r="L36" s="48" t="str">
        <f ca="1">VLOOKUP(E36,[1]!STOCK,MATCH(J36,[1]!BLDGTYPE,0),FALSE)</f>
        <v>POST2013</v>
      </c>
      <c r="M36" s="245" t="str">
        <f>INDEX('[4]Lists&amp;Tables'!$BB$4:$BB$22,MATCH(J36,'[4]Lists&amp;Tables'!$BA$4:$BA$22,0),MATCH(M$9,'[4]Lists&amp;Tables'!$BB$3,0))</f>
        <v>C-K12-Lgt-LPD Int-All-All-C</v>
      </c>
      <c r="N36" t="s">
        <v>549</v>
      </c>
      <c r="O36" s="50" t="s">
        <v>543</v>
      </c>
      <c r="P36">
        <v>15</v>
      </c>
      <c r="Q36" s="246">
        <f ca="1">VLOOKUP(CONCATENATE(O36,"kWh"),LookupNew,MATCH(J36,[1]!BLDGTYPE,0),FALSE)</f>
        <v>0.42</v>
      </c>
      <c r="R36" s="247">
        <f ca="1">VLOOKUP(CONCATENATE(O36,"Cost"),LookupNew,MATCH(J36,[1]!BLDGTYPE,0),FALSE)</f>
        <v>0.56277379746838629</v>
      </c>
      <c r="S36">
        <f t="shared" si="4"/>
        <v>0.3</v>
      </c>
      <c r="T36" s="246">
        <f t="shared" ca="1" si="5"/>
        <v>0.42631289021593494</v>
      </c>
      <c r="U36" s="168">
        <f t="shared" ref="U36:V36" si="14">U19</f>
        <v>1.0150306909903213</v>
      </c>
      <c r="V36" s="248">
        <f t="shared" si="14"/>
        <v>-2.1381866666666666E-2</v>
      </c>
      <c r="W36" s="331">
        <f ca="1">VLOOKUP(E36,[1]TURN!TURN,MATCH(J36,[1]!BLDGTYPE,0),FALSE)</f>
        <v>0</v>
      </c>
      <c r="AB36" s="250">
        <f t="shared" ca="1" si="6"/>
        <v>-8.9803839999999992E-3</v>
      </c>
    </row>
    <row r="37" spans="1:28">
      <c r="A37" s="49" t="str">
        <f t="shared" si="3"/>
        <v>Lighting Controls Interior-Integrated-University-New</v>
      </c>
      <c r="B37" s="242" t="s">
        <v>541</v>
      </c>
      <c r="C37" s="49" t="str">
        <f t="shared" si="0"/>
        <v>Lighting Controls Interior-New-University-Integrated</v>
      </c>
      <c r="D37" s="49" t="str">
        <f t="shared" si="1"/>
        <v>Lighting Controls Interior-New-University</v>
      </c>
      <c r="E37" s="49" t="str">
        <f t="shared" si="2"/>
        <v>Lighting Controls Interior-New</v>
      </c>
      <c r="J37" t="s">
        <v>509</v>
      </c>
      <c r="K37" s="49" t="s">
        <v>41</v>
      </c>
      <c r="L37" s="48" t="str">
        <f ca="1">VLOOKUP(E37,[1]!STOCK,MATCH(J37,[1]!BLDGTYPE,0),FALSE)</f>
        <v>POST2013</v>
      </c>
      <c r="M37" s="245" t="str">
        <f>INDEX('[4]Lists&amp;Tables'!$BB$4:$BB$22,MATCH(J37,'[4]Lists&amp;Tables'!$BA$4:$BA$22,0),MATCH(M$9,'[4]Lists&amp;Tables'!$BB$3,0))</f>
        <v>C-Unv-Lgt-LPD Int-All-All-C</v>
      </c>
      <c r="N37" t="s">
        <v>550</v>
      </c>
      <c r="O37" s="50" t="s">
        <v>543</v>
      </c>
      <c r="P37">
        <v>15</v>
      </c>
      <c r="Q37" s="246">
        <f ca="1">VLOOKUP(CONCATENATE(O37,"kWh"),LookupNew,MATCH(J37,[1]!BLDGTYPE,0),FALSE)</f>
        <v>0.42</v>
      </c>
      <c r="R37" s="247">
        <f ca="1">VLOOKUP(CONCATENATE(O37,"Cost"),LookupNew,MATCH(J37,[1]!BLDGTYPE,0),FALSE)</f>
        <v>0.56277379746838629</v>
      </c>
      <c r="S37">
        <f t="shared" si="4"/>
        <v>0.3</v>
      </c>
      <c r="T37" s="246">
        <f t="shared" ca="1" si="5"/>
        <v>0.31564445072986452</v>
      </c>
      <c r="U37" s="168">
        <f t="shared" ref="U37:V37" si="15">U20</f>
        <v>0.7515344064996774</v>
      </c>
      <c r="V37" s="248">
        <f t="shared" si="15"/>
        <v>-1.7742399999999998E-2</v>
      </c>
      <c r="W37" s="331">
        <f ca="1">VLOOKUP(E37,[1]TURN!TURN,MATCH(J37,[1]!BLDGTYPE,0),FALSE)</f>
        <v>0</v>
      </c>
      <c r="AB37" s="250">
        <f t="shared" ca="1" si="6"/>
        <v>-7.451807999999999E-3</v>
      </c>
    </row>
    <row r="38" spans="1:28">
      <c r="A38" s="49" t="str">
        <f t="shared" si="3"/>
        <v>Lighting Controls Interior-Integrated-Warehouse-New</v>
      </c>
      <c r="B38" s="242" t="s">
        <v>541</v>
      </c>
      <c r="C38" s="49" t="str">
        <f t="shared" si="0"/>
        <v>Lighting Controls Interior-New-Warehouse-Integrated</v>
      </c>
      <c r="D38" s="49" t="str">
        <f t="shared" si="1"/>
        <v>Lighting Controls Interior-New-Warehouse</v>
      </c>
      <c r="E38" s="49" t="str">
        <f t="shared" si="2"/>
        <v>Lighting Controls Interior-New</v>
      </c>
      <c r="J38" t="s">
        <v>296</v>
      </c>
      <c r="K38" s="49" t="s">
        <v>41</v>
      </c>
      <c r="L38" s="48" t="str">
        <f ca="1">VLOOKUP(E38,[1]!STOCK,MATCH(J38,[1]!BLDGTYPE,0),FALSE)</f>
        <v>POST2013</v>
      </c>
      <c r="M38" s="245" t="str">
        <f>INDEX('[4]Lists&amp;Tables'!$BB$4:$BB$22,MATCH(J38,'[4]Lists&amp;Tables'!$BA$4:$BA$22,0),MATCH(M$9,'[4]Lists&amp;Tables'!$BB$3,0))</f>
        <v>C-War-Lgt-LPD Int-All-All-C</v>
      </c>
      <c r="N38" t="s">
        <v>551</v>
      </c>
      <c r="O38" s="50" t="s">
        <v>543</v>
      </c>
      <c r="P38">
        <v>15</v>
      </c>
      <c r="Q38" s="246">
        <f ca="1">VLOOKUP(CONCATENATE(O38,"kWh"),LookupNew,MATCH(J38,[1]!BLDGTYPE,0),FALSE)</f>
        <v>0.27999999999999997</v>
      </c>
      <c r="R38" s="247">
        <f ca="1">VLOOKUP(CONCATENATE(O38,"Cost"),LookupNew,MATCH(J38,[1]!BLDGTYPE,0),FALSE)</f>
        <v>0.36855086149632699</v>
      </c>
      <c r="S38">
        <f t="shared" si="4"/>
        <v>0.3</v>
      </c>
      <c r="T38" s="246">
        <f t="shared" ca="1" si="5"/>
        <v>0.29170228417763755</v>
      </c>
      <c r="U38" s="168">
        <f t="shared" ref="U38:V38" si="16">U21</f>
        <v>1.0417938720629913</v>
      </c>
      <c r="V38" s="248">
        <f t="shared" si="16"/>
        <v>-1.0008533333333333E-2</v>
      </c>
      <c r="W38" s="331">
        <f ca="1">VLOOKUP(E38,[1]TURN!TURN,MATCH(J38,[1]!BLDGTYPE,0),FALSE)</f>
        <v>0</v>
      </c>
      <c r="AB38" s="250">
        <f t="shared" ca="1" si="6"/>
        <v>-2.8023893333333329E-3</v>
      </c>
    </row>
    <row r="39" spans="1:28">
      <c r="A39" s="49" t="str">
        <f t="shared" si="3"/>
        <v>Lighting Controls Interior-Integrated-Supermarket-New</v>
      </c>
      <c r="B39" s="242" t="s">
        <v>541</v>
      </c>
      <c r="C39" s="49" t="str">
        <f t="shared" si="0"/>
        <v>Lighting Controls Interior-New-Supermarket-Integrated</v>
      </c>
      <c r="D39" s="49" t="str">
        <f t="shared" si="1"/>
        <v>Lighting Controls Interior-New-Supermarket</v>
      </c>
      <c r="E39" s="49" t="str">
        <f t="shared" si="2"/>
        <v>Lighting Controls Interior-New</v>
      </c>
      <c r="J39" t="s">
        <v>510</v>
      </c>
      <c r="K39" s="49" t="s">
        <v>41</v>
      </c>
      <c r="L39" s="48" t="str">
        <f ca="1">VLOOKUP(E39,[1]!STOCK,MATCH(J39,[1]!BLDGTYPE,0),FALSE)</f>
        <v>POST2013</v>
      </c>
      <c r="M39" s="245" t="str">
        <f>INDEX('[4]Lists&amp;Tables'!$BB$4:$BB$22,MATCH(J39,'[4]Lists&amp;Tables'!$BA$4:$BA$22,0),MATCH(M$9,'[4]Lists&amp;Tables'!$BB$3,0))</f>
        <v>C-Gro-Lgt-LPD Int-All-All-C</v>
      </c>
      <c r="N39" t="s">
        <v>552</v>
      </c>
      <c r="O39" s="50" t="s">
        <v>543</v>
      </c>
      <c r="P39">
        <v>15</v>
      </c>
      <c r="Q39" s="246">
        <f ca="1">VLOOKUP(CONCATENATE(O39,"kWh"),LookupNew,MATCH(J39,[1]!BLDGTYPE,0),FALSE)</f>
        <v>0</v>
      </c>
      <c r="R39" s="247">
        <f ca="1">VLOOKUP(CONCATENATE(O39,"Cost"),LookupNew,MATCH(J39,[1]!BLDGTYPE,0),FALSE)</f>
        <v>0</v>
      </c>
      <c r="S39">
        <f t="shared" si="4"/>
        <v>0.3</v>
      </c>
      <c r="T39" s="246">
        <f t="shared" ca="1" si="5"/>
        <v>0</v>
      </c>
      <c r="U39" s="168">
        <f t="shared" ref="U39:V39" si="17">U22</f>
        <v>1.0805008357447128</v>
      </c>
      <c r="V39" s="248">
        <f t="shared" si="17"/>
        <v>-1.7742399999999998E-2</v>
      </c>
      <c r="W39" s="331">
        <f ca="1">VLOOKUP(E39,[1]TURN!TURN,MATCH(J39,[1]!BLDGTYPE,0),FALSE)</f>
        <v>0</v>
      </c>
      <c r="AB39" s="250">
        <f t="shared" ca="1" si="6"/>
        <v>0</v>
      </c>
    </row>
    <row r="40" spans="1:28">
      <c r="A40" s="49" t="str">
        <f t="shared" si="3"/>
        <v>Lighting Controls Interior-Integrated-MiniMart-New</v>
      </c>
      <c r="B40" s="242" t="s">
        <v>541</v>
      </c>
      <c r="C40" s="49" t="str">
        <f t="shared" si="0"/>
        <v>Lighting Controls Interior-New-MiniMart-Integrated</v>
      </c>
      <c r="D40" s="49" t="str">
        <f t="shared" si="1"/>
        <v>Lighting Controls Interior-New-MiniMart</v>
      </c>
      <c r="E40" s="49" t="str">
        <f t="shared" si="2"/>
        <v>Lighting Controls Interior-New</v>
      </c>
      <c r="J40" t="s">
        <v>511</v>
      </c>
      <c r="K40" s="49" t="s">
        <v>41</v>
      </c>
      <c r="L40" s="48" t="str">
        <f ca="1">VLOOKUP(E40,[1]!STOCK,MATCH(J40,[1]!BLDGTYPE,0),FALSE)</f>
        <v>POST2013</v>
      </c>
      <c r="M40" s="245" t="str">
        <f>INDEX('[4]Lists&amp;Tables'!$BB$4:$BB$22,MATCH(J40,'[4]Lists&amp;Tables'!$BA$4:$BA$22,0),MATCH(M$9,'[4]Lists&amp;Tables'!$BB$3,0))</f>
        <v>C-Gro-Lgt-LPD Int-All-All-C</v>
      </c>
      <c r="N40" t="s">
        <v>552</v>
      </c>
      <c r="O40" s="50" t="s">
        <v>543</v>
      </c>
      <c r="P40">
        <v>15</v>
      </c>
      <c r="Q40" s="246">
        <f ca="1">VLOOKUP(CONCATENATE(O40,"kWh"),LookupNew,MATCH(J40,[1]!BLDGTYPE,0),FALSE)</f>
        <v>0</v>
      </c>
      <c r="R40" s="247">
        <f ca="1">VLOOKUP(CONCATENATE(O40,"Cost"),LookupNew,MATCH(J40,[1]!BLDGTYPE,0),FALSE)</f>
        <v>0</v>
      </c>
      <c r="S40">
        <f t="shared" si="4"/>
        <v>0.3</v>
      </c>
      <c r="T40" s="246">
        <f t="shared" ca="1" si="5"/>
        <v>0</v>
      </c>
      <c r="U40" s="168">
        <f t="shared" ref="U40:V40" si="18">U23</f>
        <v>0.92073401596975291</v>
      </c>
      <c r="V40" s="248">
        <f t="shared" si="18"/>
        <v>-2.6841066666666667E-2</v>
      </c>
      <c r="W40" s="331">
        <f ca="1">VLOOKUP(E40,[1]TURN!TURN,MATCH(J40,[1]!BLDGTYPE,0),FALSE)</f>
        <v>0</v>
      </c>
      <c r="AB40" s="250">
        <f t="shared" ca="1" si="6"/>
        <v>0</v>
      </c>
    </row>
    <row r="41" spans="1:28">
      <c r="A41" s="49" t="str">
        <f t="shared" si="3"/>
        <v>Lighting Controls Interior-Integrated-Restaurant-New</v>
      </c>
      <c r="B41" s="242" t="s">
        <v>541</v>
      </c>
      <c r="C41" s="49" t="str">
        <f t="shared" si="0"/>
        <v>Lighting Controls Interior-New-Restaurant-Integrated</v>
      </c>
      <c r="D41" s="49" t="str">
        <f t="shared" si="1"/>
        <v>Lighting Controls Interior-New-Restaurant</v>
      </c>
      <c r="E41" s="49" t="str">
        <f t="shared" si="2"/>
        <v>Lighting Controls Interior-New</v>
      </c>
      <c r="J41" t="s">
        <v>293</v>
      </c>
      <c r="K41" s="49" t="s">
        <v>41</v>
      </c>
      <c r="L41" s="48" t="str">
        <f ca="1">VLOOKUP(E41,[1]!STOCK,MATCH(J41,[1]!BLDGTYPE,0),FALSE)</f>
        <v>POST2013</v>
      </c>
      <c r="M41" s="245" t="str">
        <f>INDEX('[4]Lists&amp;Tables'!$BB$4:$BB$22,MATCH(J41,'[4]Lists&amp;Tables'!$BA$4:$BA$22,0),MATCH(M$9,'[4]Lists&amp;Tables'!$BB$3,0))</f>
        <v>C-Res-Lgt-LPD Int-All-All-C</v>
      </c>
      <c r="N41" t="s">
        <v>553</v>
      </c>
      <c r="O41" s="50" t="s">
        <v>543</v>
      </c>
      <c r="P41">
        <v>15</v>
      </c>
      <c r="Q41" s="246">
        <f ca="1">VLOOKUP(CONCATENATE(O41,"kWh"),LookupNew,MATCH(J41,[1]!BLDGTYPE,0),FALSE)</f>
        <v>0</v>
      </c>
      <c r="R41" s="247">
        <f ca="1">VLOOKUP(CONCATENATE(O41,"Cost"),LookupNew,MATCH(J41,[1]!BLDGTYPE,0),FALSE)</f>
        <v>0</v>
      </c>
      <c r="S41">
        <f t="shared" si="4"/>
        <v>0.3</v>
      </c>
      <c r="T41" s="246">
        <f t="shared" ca="1" si="5"/>
        <v>0</v>
      </c>
      <c r="U41" s="168">
        <f t="shared" ref="U41:V41" si="19">U24</f>
        <v>0.91364191185321664</v>
      </c>
      <c r="V41" s="248">
        <f t="shared" si="19"/>
        <v>-1.8197333333333333E-2</v>
      </c>
      <c r="W41" s="331">
        <f ca="1">VLOOKUP(E41,[1]TURN!TURN,MATCH(J41,[1]!BLDGTYPE,0),FALSE)</f>
        <v>0</v>
      </c>
      <c r="AB41" s="250">
        <f t="shared" ca="1" si="6"/>
        <v>0</v>
      </c>
    </row>
    <row r="42" spans="1:28">
      <c r="A42" s="49" t="str">
        <f t="shared" si="3"/>
        <v>Lighting Controls Interior-Integrated-Lodging-New</v>
      </c>
      <c r="B42" s="242" t="s">
        <v>541</v>
      </c>
      <c r="C42" s="49" t="str">
        <f t="shared" si="0"/>
        <v>Lighting Controls Interior-New-Lodging-Integrated</v>
      </c>
      <c r="D42" s="49" t="str">
        <f t="shared" si="1"/>
        <v>Lighting Controls Interior-New-Lodging</v>
      </c>
      <c r="E42" s="49" t="str">
        <f t="shared" si="2"/>
        <v>Lighting Controls Interior-New</v>
      </c>
      <c r="J42" t="s">
        <v>289</v>
      </c>
      <c r="K42" s="49" t="s">
        <v>41</v>
      </c>
      <c r="L42" s="48" t="str">
        <f ca="1">VLOOKUP(E42,[1]!STOCK,MATCH(J42,[1]!BLDGTYPE,0),FALSE)</f>
        <v>POST2013</v>
      </c>
      <c r="M42" s="245" t="str">
        <f>INDEX('[4]Lists&amp;Tables'!$BB$4:$BB$22,MATCH(J42,'[4]Lists&amp;Tables'!$BA$4:$BA$22,0),MATCH(M$9,'[4]Lists&amp;Tables'!$BB$3,0))</f>
        <v>C-Lod-Lgt-LPD Int-All-All-C</v>
      </c>
      <c r="N42" t="s">
        <v>554</v>
      </c>
      <c r="O42" s="50" t="s">
        <v>543</v>
      </c>
      <c r="P42">
        <v>15</v>
      </c>
      <c r="Q42" s="246">
        <f ca="1">VLOOKUP(CONCATENATE(O42,"kWh"),LookupNew,MATCH(J42,[1]!BLDGTYPE,0),FALSE)</f>
        <v>0</v>
      </c>
      <c r="R42" s="247">
        <f ca="1">VLOOKUP(CONCATENATE(O42,"Cost"),LookupNew,MATCH(J42,[1]!BLDGTYPE,0),FALSE)</f>
        <v>0</v>
      </c>
      <c r="S42">
        <f t="shared" si="4"/>
        <v>0.3</v>
      </c>
      <c r="T42" s="246">
        <f t="shared" ca="1" si="5"/>
        <v>0</v>
      </c>
      <c r="U42" s="168">
        <f t="shared" ref="U42:V42" si="20">U25</f>
        <v>0.82969226907044291</v>
      </c>
      <c r="V42" s="248">
        <f t="shared" si="20"/>
        <v>-3.2755199999999998E-2</v>
      </c>
      <c r="W42" s="331">
        <f ca="1">VLOOKUP(E42,[1]TURN!TURN,MATCH(J42,[1]!BLDGTYPE,0),FALSE)</f>
        <v>0</v>
      </c>
      <c r="AB42" s="250">
        <f t="shared" ca="1" si="6"/>
        <v>0</v>
      </c>
    </row>
    <row r="43" spans="1:28">
      <c r="A43" s="49" t="str">
        <f t="shared" si="3"/>
        <v>Lighting Controls Interior-Integrated-Hospital-New</v>
      </c>
      <c r="B43" s="242" t="s">
        <v>541</v>
      </c>
      <c r="C43" s="49" t="str">
        <f t="shared" ref="C43:C74" si="21">CONCATENATE(D43,"-",O43)</f>
        <v>Lighting Controls Interior-New-Hospital-Integrated</v>
      </c>
      <c r="D43" s="49" t="str">
        <f t="shared" ref="D43:D74" si="22">CONCATENATE(B43,"-",K43,"-",J43)</f>
        <v>Lighting Controls Interior-New-Hospital</v>
      </c>
      <c r="E43" s="49" t="str">
        <f t="shared" ref="E43:E74" si="23">CONCATENATE(B43,"-",K43)</f>
        <v>Lighting Controls Interior-New</v>
      </c>
      <c r="J43" t="s">
        <v>512</v>
      </c>
      <c r="K43" s="49" t="s">
        <v>41</v>
      </c>
      <c r="L43" s="48" t="str">
        <f ca="1">VLOOKUP(E43,[1]!STOCK,MATCH(J43,[1]!BLDGTYPE,0),FALSE)</f>
        <v>POST2013</v>
      </c>
      <c r="M43" s="245" t="str">
        <f>INDEX('[4]Lists&amp;Tables'!$BB$4:$BB$22,MATCH(J43,'[4]Lists&amp;Tables'!$BA$4:$BA$22,0),MATCH(M$9,'[4]Lists&amp;Tables'!$BB$3,0))</f>
        <v>C-Hos-Lgt-LPD Int-All-All-C</v>
      </c>
      <c r="N43" t="s">
        <v>555</v>
      </c>
      <c r="O43" s="50" t="s">
        <v>543</v>
      </c>
      <c r="P43">
        <v>15</v>
      </c>
      <c r="Q43" s="246">
        <f ca="1">VLOOKUP(CONCATENATE(O43,"kWh"),LookupNew,MATCH(J43,[1]!BLDGTYPE,0),FALSE)</f>
        <v>0</v>
      </c>
      <c r="R43" s="247">
        <f ca="1">VLOOKUP(CONCATENATE(O43,"Cost"),LookupNew,MATCH(J43,[1]!BLDGTYPE,0),FALSE)</f>
        <v>0</v>
      </c>
      <c r="S43">
        <f t="shared" si="4"/>
        <v>0.3</v>
      </c>
      <c r="T43" s="246">
        <f t="shared" ca="1" si="5"/>
        <v>0</v>
      </c>
      <c r="U43" s="168">
        <f t="shared" ref="U43:V43" si="24">U26</f>
        <v>1.0435981578612779</v>
      </c>
      <c r="V43" s="248">
        <f t="shared" si="24"/>
        <v>-1.8197333333333333E-2</v>
      </c>
      <c r="W43" s="331">
        <f ca="1">VLOOKUP(E43,[1]TURN!TURN,MATCH(J43,[1]!BLDGTYPE,0),FALSE)</f>
        <v>0</v>
      </c>
      <c r="AB43" s="250">
        <f t="shared" ca="1" si="6"/>
        <v>0</v>
      </c>
    </row>
    <row r="44" spans="1:28">
      <c r="A44" s="49" t="str">
        <f t="shared" si="3"/>
        <v>Lighting Controls Interior-Integrated-Residential Care-New</v>
      </c>
      <c r="B44" s="242" t="s">
        <v>541</v>
      </c>
      <c r="C44" s="49" t="str">
        <f t="shared" si="21"/>
        <v>Lighting Controls Interior-New-Residential Care-Integrated</v>
      </c>
      <c r="D44" s="49" t="str">
        <f t="shared" si="22"/>
        <v>Lighting Controls Interior-New-Residential Care</v>
      </c>
      <c r="E44" s="49" t="str">
        <f t="shared" si="23"/>
        <v>Lighting Controls Interior-New</v>
      </c>
      <c r="J44" t="s">
        <v>292</v>
      </c>
      <c r="K44" s="49" t="s">
        <v>41</v>
      </c>
      <c r="L44" s="48" t="str">
        <f ca="1">VLOOKUP(E44,[1]!STOCK,MATCH(J44,[1]!BLDGTYPE,0),FALSE)</f>
        <v>POST2013</v>
      </c>
      <c r="M44" s="245" t="str">
        <f>INDEX('[4]Lists&amp;Tables'!$BB$4:$BB$22,MATCH(J44,'[4]Lists&amp;Tables'!$BA$4:$BA$22,0),MATCH(M$9,'[4]Lists&amp;Tables'!$BB$3,0))</f>
        <v>C-Hos-Lgt-LPD Int-All-All-C</v>
      </c>
      <c r="N44" t="s">
        <v>555</v>
      </c>
      <c r="O44" s="50" t="s">
        <v>543</v>
      </c>
      <c r="P44">
        <v>15</v>
      </c>
      <c r="Q44" s="246">
        <f ca="1">VLOOKUP(CONCATENATE(O44,"kWh"),LookupNew,MATCH(J44,[1]!BLDGTYPE,0),FALSE)</f>
        <v>0</v>
      </c>
      <c r="R44" s="247">
        <f ca="1">VLOOKUP(CONCATENATE(O44,"Cost"),LookupNew,MATCH(J44,[1]!BLDGTYPE,0),FALSE)</f>
        <v>0</v>
      </c>
      <c r="S44">
        <f t="shared" si="4"/>
        <v>0.3</v>
      </c>
      <c r="T44" s="246">
        <f t="shared" ca="1" si="5"/>
        <v>0</v>
      </c>
      <c r="U44" s="168">
        <f t="shared" ref="U44:V44" si="25">U27</f>
        <v>1.0820314279369219</v>
      </c>
      <c r="V44" s="248">
        <f t="shared" si="25"/>
        <v>-8.1887999999999996E-3</v>
      </c>
      <c r="W44" s="331">
        <f ca="1">VLOOKUP(E44,[1]TURN!TURN,MATCH(J44,[1]!BLDGTYPE,0),FALSE)</f>
        <v>0</v>
      </c>
      <c r="AB44" s="250">
        <f t="shared" ca="1" si="6"/>
        <v>0</v>
      </c>
    </row>
    <row r="45" spans="1:28">
      <c r="A45" s="49" t="str">
        <f t="shared" si="3"/>
        <v>Lighting Controls Interior-Integrated-Assembly-New</v>
      </c>
      <c r="B45" s="242" t="s">
        <v>541</v>
      </c>
      <c r="C45" s="49" t="str">
        <f t="shared" si="21"/>
        <v>Lighting Controls Interior-New-Assembly-Integrated</v>
      </c>
      <c r="D45" s="49" t="str">
        <f t="shared" si="22"/>
        <v>Lighting Controls Interior-New-Assembly</v>
      </c>
      <c r="E45" s="49" t="str">
        <f t="shared" si="23"/>
        <v>Lighting Controls Interior-New</v>
      </c>
      <c r="J45" t="s">
        <v>287</v>
      </c>
      <c r="K45" s="49" t="s">
        <v>41</v>
      </c>
      <c r="L45" s="48" t="str">
        <f ca="1">VLOOKUP(E45,[1]!STOCK,MATCH(J45,[1]!BLDGTYPE,0),FALSE)</f>
        <v>POST2013</v>
      </c>
      <c r="M45" s="245" t="str">
        <f>INDEX('[4]Lists&amp;Tables'!$BB$4:$BB$22,MATCH(J45,'[4]Lists&amp;Tables'!$BA$4:$BA$22,0),MATCH(M$9,'[4]Lists&amp;Tables'!$BB$3,0))</f>
        <v>C-Oth-Lgt-LPD Int-All-All-C</v>
      </c>
      <c r="N45" t="s">
        <v>556</v>
      </c>
      <c r="O45" s="50" t="s">
        <v>543</v>
      </c>
      <c r="P45">
        <v>15</v>
      </c>
      <c r="Q45" s="246">
        <f ca="1">VLOOKUP(CONCATENATE(O45,"kWh"),LookupNew,MATCH(J45,[1]!BLDGTYPE,0),FALSE)</f>
        <v>0</v>
      </c>
      <c r="R45" s="247">
        <f ca="1">VLOOKUP(CONCATENATE(O45,"Cost"),LookupNew,MATCH(J45,[1]!BLDGTYPE,0),FALSE)</f>
        <v>0</v>
      </c>
      <c r="S45">
        <f t="shared" si="4"/>
        <v>0.3</v>
      </c>
      <c r="T45" s="246">
        <f t="shared" ca="1" si="5"/>
        <v>0</v>
      </c>
      <c r="U45" s="168">
        <f t="shared" ref="U45:V45" si="26">U28</f>
        <v>1.0659216863246577</v>
      </c>
      <c r="V45" s="248">
        <f t="shared" si="26"/>
        <v>-8.1887999999999996E-3</v>
      </c>
      <c r="W45" s="331">
        <f ca="1">VLOOKUP(E45,[1]TURN!TURN,MATCH(J45,[1]!BLDGTYPE,0),FALSE)</f>
        <v>0</v>
      </c>
      <c r="AB45" s="250">
        <f t="shared" ca="1" si="6"/>
        <v>0</v>
      </c>
    </row>
    <row r="46" spans="1:28">
      <c r="A46" s="49" t="str">
        <f t="shared" si="3"/>
        <v>Lighting Controls Interior-Integrated-Other-New</v>
      </c>
      <c r="B46" s="242" t="s">
        <v>541</v>
      </c>
      <c r="C46" s="49" t="str">
        <f t="shared" si="21"/>
        <v>Lighting Controls Interior-New-Other-Integrated</v>
      </c>
      <c r="D46" s="49" t="str">
        <f t="shared" si="22"/>
        <v>Lighting Controls Interior-New-Other</v>
      </c>
      <c r="E46" s="49" t="str">
        <f t="shared" si="23"/>
        <v>Lighting Controls Interior-New</v>
      </c>
      <c r="J46" t="s">
        <v>291</v>
      </c>
      <c r="K46" s="49" t="s">
        <v>41</v>
      </c>
      <c r="L46" s="48" t="str">
        <f ca="1">VLOOKUP(E46,[1]!STOCK,MATCH(J46,[1]!BLDGTYPE,0),FALSE)</f>
        <v>POST2013</v>
      </c>
      <c r="M46" s="245" t="str">
        <f>INDEX('[4]Lists&amp;Tables'!$BB$4:$BB$22,MATCH(J46,'[4]Lists&amp;Tables'!$BA$4:$BA$22,0),MATCH(M$9,'[4]Lists&amp;Tables'!$BB$3,0))</f>
        <v>C-Oth-Lgt-LPD Int-All-All-C</v>
      </c>
      <c r="N46" t="s">
        <v>556</v>
      </c>
      <c r="O46" s="50" t="s">
        <v>543</v>
      </c>
      <c r="P46">
        <v>15</v>
      </c>
      <c r="Q46" s="246">
        <f ca="1">VLOOKUP(CONCATENATE(O46,"kWh"),LookupNew,MATCH(J46,[1]!BLDGTYPE,0),FALSE)</f>
        <v>0.52499999999999991</v>
      </c>
      <c r="R46" s="247">
        <f ca="1">VLOOKUP(CONCATENATE(O46,"Cost"),LookupNew,MATCH(J46,[1]!BLDGTYPE,0),FALSE)</f>
        <v>0.56277379746838629</v>
      </c>
      <c r="S46">
        <f t="shared" si="4"/>
        <v>0.3</v>
      </c>
      <c r="T46" s="246">
        <f t="shared" ca="1" si="5"/>
        <v>0.56724961950992558</v>
      </c>
      <c r="U46" s="168">
        <f t="shared" ref="U46:V46" si="27">U29</f>
        <v>1.0804754657331919</v>
      </c>
      <c r="V46" s="248">
        <f t="shared" si="27"/>
        <v>-8.1887999999999996E-3</v>
      </c>
      <c r="W46" s="331">
        <f ca="1">VLOOKUP(E46,[1]TURN!TURN,MATCH(J46,[1]!BLDGTYPE,0),FALSE)</f>
        <v>0</v>
      </c>
      <c r="AB46" s="250">
        <f t="shared" ca="1" si="6"/>
        <v>-4.2991199999999992E-3</v>
      </c>
    </row>
    <row r="47" spans="1:28">
      <c r="A47" s="49" t="str">
        <f t="shared" si="3"/>
        <v>Lighting Controls Interior-Unitary-Large Off-NR</v>
      </c>
      <c r="B47" s="242" t="s">
        <v>541</v>
      </c>
      <c r="C47" s="49" t="str">
        <f t="shared" si="21"/>
        <v>Lighting Controls Interior-NR-Large Off-Unitary</v>
      </c>
      <c r="D47" s="49" t="str">
        <f t="shared" si="22"/>
        <v>Lighting Controls Interior-NR-Large Off</v>
      </c>
      <c r="E47" s="49" t="str">
        <f t="shared" si="23"/>
        <v>Lighting Controls Interior-NR</v>
      </c>
      <c r="J47" s="49" t="s">
        <v>42</v>
      </c>
      <c r="K47" s="49" t="s">
        <v>200</v>
      </c>
      <c r="L47" s="48" t="str">
        <f ca="1">VLOOKUP(E47,[1]!STOCK,MATCH(J47,[1]!BLDGTYPE,0),FALSE)</f>
        <v>_PRE2013</v>
      </c>
      <c r="M47" s="245" t="str">
        <f>INDEX('[4]Lists&amp;Tables'!$BB$4:$BB$22,MATCH(J47,'[4]Lists&amp;Tables'!$BA$4:$BA$22,0),MATCH(M$9,'[4]Lists&amp;Tables'!$BB$3,0))</f>
        <v>C-LOff-Lgt-LPD Int-All-All-C</v>
      </c>
      <c r="N47" s="245" t="s">
        <v>546</v>
      </c>
      <c r="O47" s="50" t="s">
        <v>542</v>
      </c>
      <c r="P47">
        <v>15</v>
      </c>
      <c r="Q47" s="246">
        <f ca="1">VLOOKUP(CONCATENATE(O47,"kWh"),LookupNew,MATCH(J47,[1]!BLDGTYPE,0),FALSE)</f>
        <v>0.4</v>
      </c>
      <c r="R47" s="247">
        <f ca="1">VLOOKUP(CONCATENATE(O47,"Cost"),LookupNew,MATCH(J47,[1]!BLDGTYPE,0),FALSE)</f>
        <v>0.34107502876871904</v>
      </c>
      <c r="S47">
        <f t="shared" si="4"/>
        <v>0.7</v>
      </c>
      <c r="T47" s="246">
        <f t="shared" ca="1" si="5"/>
        <v>0.4263686745298631</v>
      </c>
      <c r="U47" s="168">
        <f t="shared" ref="U47:V64" si="28">U11</f>
        <v>1.0659216863246577</v>
      </c>
      <c r="V47" s="168">
        <f t="shared" si="28"/>
        <v>-8.1887999999999996E-3</v>
      </c>
      <c r="W47" s="331">
        <f ca="1">VLOOKUP(E47,[1]TURN!TURN,MATCH(J47,[1]!BLDGTYPE,0),FALSE)</f>
        <v>0.06</v>
      </c>
      <c r="AB47" s="250">
        <f t="shared" ca="1" si="6"/>
        <v>-3.2755200000000001E-3</v>
      </c>
    </row>
    <row r="48" spans="1:28">
      <c r="A48" s="49" t="str">
        <f t="shared" si="3"/>
        <v>Lighting Controls Interior-Unitary-Medium Off-NR</v>
      </c>
      <c r="B48" s="242" t="s">
        <v>541</v>
      </c>
      <c r="C48" s="49" t="str">
        <f t="shared" si="21"/>
        <v>Lighting Controls Interior-NR-Medium Off-Unitary</v>
      </c>
      <c r="D48" s="49" t="str">
        <f t="shared" si="22"/>
        <v>Lighting Controls Interior-NR-Medium Off</v>
      </c>
      <c r="E48" s="49" t="str">
        <f t="shared" si="23"/>
        <v>Lighting Controls Interior-NR</v>
      </c>
      <c r="J48" t="s">
        <v>507</v>
      </c>
      <c r="K48" s="49" t="s">
        <v>200</v>
      </c>
      <c r="L48" s="48" t="str">
        <f ca="1">VLOOKUP(E48,[1]!STOCK,MATCH(J48,[1]!BLDGTYPE,0),FALSE)</f>
        <v>_PRE2013</v>
      </c>
      <c r="M48" s="245" t="str">
        <f>INDEX('[4]Lists&amp;Tables'!$BB$4:$BB$22,MATCH(J48,'[4]Lists&amp;Tables'!$BA$4:$BA$22,0),MATCH(M$9,'[4]Lists&amp;Tables'!$BB$3,0))</f>
        <v>C-LOff-Lgt-LPD Int-All-All-C</v>
      </c>
      <c r="N48" t="s">
        <v>546</v>
      </c>
      <c r="O48" s="50" t="s">
        <v>542</v>
      </c>
      <c r="P48">
        <v>15</v>
      </c>
      <c r="Q48" s="246">
        <f ca="1">VLOOKUP(CONCATENATE(O48,"kWh"),LookupNew,MATCH(J48,[1]!BLDGTYPE,0),FALSE)</f>
        <v>0.35</v>
      </c>
      <c r="R48" s="247">
        <f ca="1">VLOOKUP(CONCATENATE(O48,"Cost"),LookupNew,MATCH(J48,[1]!BLDGTYPE,0),FALSE)</f>
        <v>0.34107502876871904</v>
      </c>
      <c r="S48">
        <f t="shared" si="4"/>
        <v>0.7</v>
      </c>
      <c r="T48" s="246">
        <f t="shared" ca="1" si="5"/>
        <v>0.37816641300661713</v>
      </c>
      <c r="U48" s="168">
        <f t="shared" si="28"/>
        <v>1.0804754657331919</v>
      </c>
      <c r="V48" s="168">
        <f t="shared" si="28"/>
        <v>-8.1887999999999996E-3</v>
      </c>
      <c r="W48" s="331">
        <f ca="1">VLOOKUP(E48,[1]TURN!TURN,MATCH(J48,[1]!BLDGTYPE,0),FALSE)</f>
        <v>0.06</v>
      </c>
      <c r="AB48" s="250">
        <f t="shared" ca="1" si="6"/>
        <v>-2.8660799999999996E-3</v>
      </c>
    </row>
    <row r="49" spans="1:28">
      <c r="A49" s="49" t="str">
        <f t="shared" si="3"/>
        <v>Lighting Controls Interior-Unitary-Small Off-NR</v>
      </c>
      <c r="B49" s="242" t="s">
        <v>541</v>
      </c>
      <c r="C49" s="49" t="str">
        <f t="shared" si="21"/>
        <v>Lighting Controls Interior-NR-Small Off-Unitary</v>
      </c>
      <c r="D49" s="49" t="str">
        <f t="shared" si="22"/>
        <v>Lighting Controls Interior-NR-Small Off</v>
      </c>
      <c r="E49" s="49" t="str">
        <f t="shared" si="23"/>
        <v>Lighting Controls Interior-NR</v>
      </c>
      <c r="J49" t="s">
        <v>508</v>
      </c>
      <c r="K49" s="49" t="s">
        <v>200</v>
      </c>
      <c r="L49" s="48" t="str">
        <f ca="1">VLOOKUP(E49,[1]!STOCK,MATCH(J49,[1]!BLDGTYPE,0),FALSE)</f>
        <v>_PRE2013</v>
      </c>
      <c r="M49" s="245" t="str">
        <f>INDEX('[4]Lists&amp;Tables'!$BB$4:$BB$22,MATCH(J49,'[4]Lists&amp;Tables'!$BA$4:$BA$22,0),MATCH(M$9,'[4]Lists&amp;Tables'!$BB$3,0))</f>
        <v>C-SOff-Lgt-LPD Int-All-All-C</v>
      </c>
      <c r="N49" t="s">
        <v>547</v>
      </c>
      <c r="O49" s="50" t="s">
        <v>542</v>
      </c>
      <c r="P49">
        <v>15</v>
      </c>
      <c r="Q49" s="246">
        <f ca="1">VLOOKUP(CONCATENATE(O49,"kWh"),LookupNew,MATCH(J49,[1]!BLDGTYPE,0),FALSE)</f>
        <v>0.35</v>
      </c>
      <c r="R49" s="247">
        <f ca="1">VLOOKUP(CONCATENATE(O49,"Cost"),LookupNew,MATCH(J49,[1]!BLDGTYPE,0),FALSE)</f>
        <v>0.34107502876871904</v>
      </c>
      <c r="S49">
        <f t="shared" si="4"/>
        <v>0.7</v>
      </c>
      <c r="T49" s="246">
        <f t="shared" ca="1" si="5"/>
        <v>0.36883038713767446</v>
      </c>
      <c r="U49" s="168">
        <f t="shared" si="28"/>
        <v>1.0538011061076413</v>
      </c>
      <c r="V49" s="168">
        <f t="shared" si="28"/>
        <v>-2.1381866666666666E-2</v>
      </c>
      <c r="W49" s="331">
        <f ca="1">VLOOKUP(E49,[1]TURN!TURN,MATCH(J49,[1]!BLDGTYPE,0),FALSE)</f>
        <v>0.06</v>
      </c>
      <c r="AB49" s="250">
        <f t="shared" ca="1" si="6"/>
        <v>-7.4836533333333321E-3</v>
      </c>
    </row>
    <row r="50" spans="1:28">
      <c r="A50" s="49" t="str">
        <f t="shared" si="3"/>
        <v>Lighting Controls Interior-Unitary-Xlarge Ret-NR</v>
      </c>
      <c r="B50" s="242" t="s">
        <v>541</v>
      </c>
      <c r="C50" s="49" t="str">
        <f t="shared" si="21"/>
        <v>Lighting Controls Interior-NR-Xlarge Ret-Unitary</v>
      </c>
      <c r="D50" s="49" t="str">
        <f t="shared" si="22"/>
        <v>Lighting Controls Interior-NR-Xlarge Ret</v>
      </c>
      <c r="E50" s="49" t="str">
        <f t="shared" si="23"/>
        <v>Lighting Controls Interior-NR</v>
      </c>
      <c r="J50" t="s">
        <v>513</v>
      </c>
      <c r="K50" s="49" t="s">
        <v>200</v>
      </c>
      <c r="L50" s="48" t="str">
        <f ca="1">VLOOKUP(E50,[1]!STOCK,MATCH(J50,[1]!BLDGTYPE,0),FALSE)</f>
        <v>_PRE2013</v>
      </c>
      <c r="M50" s="245" t="str">
        <f>INDEX('[4]Lists&amp;Tables'!$BB$4:$BB$22,MATCH(J50,'[4]Lists&amp;Tables'!$BA$4:$BA$22,0),MATCH(M$9,'[4]Lists&amp;Tables'!$BB$3,0))</f>
        <v>C-Ret-Lgt-LPD Int-All-All-C</v>
      </c>
      <c r="N50" t="s">
        <v>548</v>
      </c>
      <c r="O50" s="50" t="s">
        <v>542</v>
      </c>
      <c r="P50">
        <v>15</v>
      </c>
      <c r="Q50" s="246">
        <f ca="1">VLOOKUP(CONCATENATE(O50,"kWh"),LookupNew,MATCH(J50,[1]!BLDGTYPE,0),FALSE)</f>
        <v>0</v>
      </c>
      <c r="R50" s="247">
        <f ca="1">VLOOKUP(CONCATENATE(O50,"Cost"),LookupNew,MATCH(J50,[1]!BLDGTYPE,0),FALSE)</f>
        <v>0</v>
      </c>
      <c r="S50">
        <f t="shared" si="4"/>
        <v>0.7</v>
      </c>
      <c r="T50" s="246">
        <f t="shared" ca="1" si="5"/>
        <v>0</v>
      </c>
      <c r="U50" s="168">
        <f t="shared" si="28"/>
        <v>0.97757926357393488</v>
      </c>
      <c r="V50" s="168">
        <f t="shared" si="28"/>
        <v>-1.50128E-2</v>
      </c>
      <c r="W50" s="331">
        <f ca="1">VLOOKUP(E50,[1]TURN!TURN,MATCH(J50,[1]!BLDGTYPE,0),FALSE)</f>
        <v>0.06</v>
      </c>
      <c r="AB50" s="250">
        <f t="shared" ca="1" si="6"/>
        <v>0</v>
      </c>
    </row>
    <row r="51" spans="1:28">
      <c r="A51" s="49" t="str">
        <f t="shared" si="3"/>
        <v>Lighting Controls Interior-Unitary-Large Ret-NR</v>
      </c>
      <c r="B51" s="242" t="s">
        <v>541</v>
      </c>
      <c r="C51" s="49" t="str">
        <f t="shared" si="21"/>
        <v>Lighting Controls Interior-NR-Large Ret-Unitary</v>
      </c>
      <c r="D51" s="49" t="str">
        <f t="shared" si="22"/>
        <v>Lighting Controls Interior-NR-Large Ret</v>
      </c>
      <c r="E51" s="49" t="str">
        <f t="shared" si="23"/>
        <v>Lighting Controls Interior-NR</v>
      </c>
      <c r="J51" t="s">
        <v>514</v>
      </c>
      <c r="K51" s="49" t="s">
        <v>200</v>
      </c>
      <c r="L51" s="48" t="str">
        <f ca="1">VLOOKUP(E51,[1]!STOCK,MATCH(J51,[1]!BLDGTYPE,0),FALSE)</f>
        <v>_PRE2013</v>
      </c>
      <c r="M51" s="245" t="str">
        <f>INDEX('[4]Lists&amp;Tables'!$BB$4:$BB$22,MATCH(J51,'[4]Lists&amp;Tables'!$BA$4:$BA$22,0),MATCH(M$9,'[4]Lists&amp;Tables'!$BB$3,0))</f>
        <v>C-Ret-Lgt-LPD Int-All-All-C</v>
      </c>
      <c r="N51" t="s">
        <v>548</v>
      </c>
      <c r="O51" s="50" t="s">
        <v>542</v>
      </c>
      <c r="P51">
        <v>15</v>
      </c>
      <c r="Q51" s="246">
        <f ca="1">VLOOKUP(CONCATENATE(O51,"kWh"),LookupNew,MATCH(J51,[1]!BLDGTYPE,0),FALSE)</f>
        <v>0</v>
      </c>
      <c r="R51" s="247">
        <f ca="1">VLOOKUP(CONCATENATE(O51,"Cost"),LookupNew,MATCH(J51,[1]!BLDGTYPE,0),FALSE)</f>
        <v>0</v>
      </c>
      <c r="S51">
        <f t="shared" si="4"/>
        <v>0.7</v>
      </c>
      <c r="T51" s="246">
        <f t="shared" ca="1" si="5"/>
        <v>0</v>
      </c>
      <c r="U51" s="168">
        <f t="shared" si="28"/>
        <v>0.82894127262281558</v>
      </c>
      <c r="V51" s="168">
        <f t="shared" si="28"/>
        <v>-1.9562133333333332E-2</v>
      </c>
      <c r="W51" s="331">
        <f ca="1">VLOOKUP(E51,[1]TURN!TURN,MATCH(J51,[1]!BLDGTYPE,0),FALSE)</f>
        <v>0.06</v>
      </c>
      <c r="AB51" s="250">
        <f t="shared" ca="1" si="6"/>
        <v>0</v>
      </c>
    </row>
    <row r="52" spans="1:28">
      <c r="A52" s="49" t="str">
        <f t="shared" si="3"/>
        <v>Lighting Controls Interior-Unitary-Medium Ret-NR</v>
      </c>
      <c r="B52" s="242" t="s">
        <v>541</v>
      </c>
      <c r="C52" s="49" t="str">
        <f t="shared" si="21"/>
        <v>Lighting Controls Interior-NR-Medium Ret-Unitary</v>
      </c>
      <c r="D52" s="49" t="str">
        <f t="shared" si="22"/>
        <v>Lighting Controls Interior-NR-Medium Ret</v>
      </c>
      <c r="E52" s="49" t="str">
        <f t="shared" si="23"/>
        <v>Lighting Controls Interior-NR</v>
      </c>
      <c r="J52" t="s">
        <v>515</v>
      </c>
      <c r="K52" s="49" t="s">
        <v>200</v>
      </c>
      <c r="L52" s="48" t="str">
        <f ca="1">VLOOKUP(E52,[1]!STOCK,MATCH(J52,[1]!BLDGTYPE,0),FALSE)</f>
        <v>_PRE2013</v>
      </c>
      <c r="M52" s="245" t="str">
        <f>INDEX('[4]Lists&amp;Tables'!$BB$4:$BB$22,MATCH(J52,'[4]Lists&amp;Tables'!$BA$4:$BA$22,0),MATCH(M$9,'[4]Lists&amp;Tables'!$BB$3,0))</f>
        <v>C-Ret-Lgt-LPD Int-All-All-C</v>
      </c>
      <c r="N52" t="s">
        <v>548</v>
      </c>
      <c r="O52" s="50" t="s">
        <v>542</v>
      </c>
      <c r="P52">
        <v>15</v>
      </c>
      <c r="Q52" s="246">
        <f ca="1">VLOOKUP(CONCATENATE(O52,"kWh"),LookupNew,MATCH(J52,[1]!BLDGTYPE,0),FALSE)</f>
        <v>0</v>
      </c>
      <c r="R52" s="247">
        <f ca="1">VLOOKUP(CONCATENATE(O52,"Cost"),LookupNew,MATCH(J52,[1]!BLDGTYPE,0),FALSE)</f>
        <v>0</v>
      </c>
      <c r="S52">
        <f t="shared" si="4"/>
        <v>0.7</v>
      </c>
      <c r="T52" s="246">
        <f t="shared" ca="1" si="5"/>
        <v>0</v>
      </c>
      <c r="U52" s="168">
        <f t="shared" si="28"/>
        <v>0.8715651907801627</v>
      </c>
      <c r="V52" s="168">
        <f t="shared" si="28"/>
        <v>-1.7742399999999998E-2</v>
      </c>
      <c r="W52" s="331">
        <f ca="1">VLOOKUP(E52,[1]TURN!TURN,MATCH(J52,[1]!BLDGTYPE,0),FALSE)</f>
        <v>0.06</v>
      </c>
      <c r="AB52" s="250">
        <f t="shared" ca="1" si="6"/>
        <v>0</v>
      </c>
    </row>
    <row r="53" spans="1:28">
      <c r="A53" s="49" t="str">
        <f t="shared" si="3"/>
        <v>Lighting Controls Interior-Unitary-Small Ret-NR</v>
      </c>
      <c r="B53" s="242" t="s">
        <v>541</v>
      </c>
      <c r="C53" s="49" t="str">
        <f t="shared" si="21"/>
        <v>Lighting Controls Interior-NR-Small Ret-Unitary</v>
      </c>
      <c r="D53" s="49" t="str">
        <f t="shared" si="22"/>
        <v>Lighting Controls Interior-NR-Small Ret</v>
      </c>
      <c r="E53" s="49" t="str">
        <f t="shared" si="23"/>
        <v>Lighting Controls Interior-NR</v>
      </c>
      <c r="J53" t="s">
        <v>516</v>
      </c>
      <c r="K53" s="49" t="s">
        <v>200</v>
      </c>
      <c r="L53" s="48" t="str">
        <f ca="1">VLOOKUP(E53,[1]!STOCK,MATCH(J53,[1]!BLDGTYPE,0),FALSE)</f>
        <v>_PRE2013</v>
      </c>
      <c r="M53" s="245" t="str">
        <f>INDEX('[4]Lists&amp;Tables'!$BB$4:$BB$22,MATCH(J53,'[4]Lists&amp;Tables'!$BA$4:$BA$22,0),MATCH(M$9,'[4]Lists&amp;Tables'!$BB$3,0))</f>
        <v>C-Ret-Lgt-LPD Int-All-All-C</v>
      </c>
      <c r="N53" t="s">
        <v>548</v>
      </c>
      <c r="O53" s="50" t="s">
        <v>542</v>
      </c>
      <c r="P53">
        <v>15</v>
      </c>
      <c r="Q53" s="246">
        <f ca="1">VLOOKUP(CONCATENATE(O53,"kWh"),LookupNew,MATCH(J53,[1]!BLDGTYPE,0),FALSE)</f>
        <v>0</v>
      </c>
      <c r="R53" s="247">
        <f ca="1">VLOOKUP(CONCATENATE(O53,"Cost"),LookupNew,MATCH(J53,[1]!BLDGTYPE,0),FALSE)</f>
        <v>0</v>
      </c>
      <c r="S53">
        <f t="shared" si="4"/>
        <v>0.7</v>
      </c>
      <c r="T53" s="246">
        <f t="shared" ca="1" si="5"/>
        <v>0</v>
      </c>
      <c r="U53" s="168">
        <f t="shared" si="28"/>
        <v>0.96151554870691303</v>
      </c>
      <c r="V53" s="168">
        <f t="shared" si="28"/>
        <v>-1.4102933333333333E-2</v>
      </c>
      <c r="W53" s="331">
        <f ca="1">VLOOKUP(E53,[1]TURN!TURN,MATCH(J53,[1]!BLDGTYPE,0),FALSE)</f>
        <v>0.06</v>
      </c>
      <c r="AB53" s="250">
        <f t="shared" ca="1" si="6"/>
        <v>0</v>
      </c>
    </row>
    <row r="54" spans="1:28">
      <c r="A54" s="49" t="str">
        <f t="shared" si="3"/>
        <v>Lighting Controls Interior-Unitary-School K-12-NR</v>
      </c>
      <c r="B54" s="242" t="s">
        <v>541</v>
      </c>
      <c r="C54" s="49" t="str">
        <f t="shared" si="21"/>
        <v>Lighting Controls Interior-NR-School K-12-Unitary</v>
      </c>
      <c r="D54" s="49" t="str">
        <f t="shared" si="22"/>
        <v>Lighting Controls Interior-NR-School K-12</v>
      </c>
      <c r="E54" s="49" t="str">
        <f t="shared" si="23"/>
        <v>Lighting Controls Interior-NR</v>
      </c>
      <c r="J54" t="s">
        <v>295</v>
      </c>
      <c r="K54" s="49" t="s">
        <v>200</v>
      </c>
      <c r="L54" s="48" t="str">
        <f ca="1">VLOOKUP(E54,[1]!STOCK,MATCH(J54,[1]!BLDGTYPE,0),FALSE)</f>
        <v>_PRE2013</v>
      </c>
      <c r="M54" s="245" t="str">
        <f>INDEX('[4]Lists&amp;Tables'!$BB$4:$BB$22,MATCH(J54,'[4]Lists&amp;Tables'!$BA$4:$BA$22,0),MATCH(M$9,'[4]Lists&amp;Tables'!$BB$3,0))</f>
        <v>C-K12-Lgt-LPD Int-All-All-C</v>
      </c>
      <c r="N54" t="s">
        <v>549</v>
      </c>
      <c r="O54" s="50" t="s">
        <v>542</v>
      </c>
      <c r="P54">
        <v>15</v>
      </c>
      <c r="Q54" s="246">
        <f ca="1">VLOOKUP(CONCATENATE(O54,"kWh"),LookupNew,MATCH(J54,[1]!BLDGTYPE,0),FALSE)</f>
        <v>0.3</v>
      </c>
      <c r="R54" s="247">
        <f ca="1">VLOOKUP(CONCATENATE(O54,"Cost"),LookupNew,MATCH(J54,[1]!BLDGTYPE,0),FALSE)</f>
        <v>0.34107502876871904</v>
      </c>
      <c r="S54">
        <f t="shared" si="4"/>
        <v>0.7</v>
      </c>
      <c r="T54" s="246">
        <f t="shared" ca="1" si="5"/>
        <v>0.27216811163396021</v>
      </c>
      <c r="U54" s="168">
        <f t="shared" si="28"/>
        <v>0.90722703877986732</v>
      </c>
      <c r="V54" s="168">
        <f t="shared" si="28"/>
        <v>-2.18368E-2</v>
      </c>
      <c r="W54" s="331">
        <f ca="1">VLOOKUP(E54,[1]TURN!TURN,MATCH(J54,[1]!BLDGTYPE,0),FALSE)</f>
        <v>0.06</v>
      </c>
      <c r="AB54" s="250">
        <f t="shared" ca="1" si="6"/>
        <v>-6.5510400000000002E-3</v>
      </c>
    </row>
    <row r="55" spans="1:28">
      <c r="A55" s="49" t="str">
        <f t="shared" si="3"/>
        <v>Lighting Controls Interior-Unitary-University-NR</v>
      </c>
      <c r="B55" s="242" t="s">
        <v>541</v>
      </c>
      <c r="C55" s="49" t="str">
        <f t="shared" si="21"/>
        <v>Lighting Controls Interior-NR-University-Unitary</v>
      </c>
      <c r="D55" s="49" t="str">
        <f t="shared" si="22"/>
        <v>Lighting Controls Interior-NR-University</v>
      </c>
      <c r="E55" s="49" t="str">
        <f t="shared" si="23"/>
        <v>Lighting Controls Interior-NR</v>
      </c>
      <c r="J55" t="s">
        <v>509</v>
      </c>
      <c r="K55" s="49" t="s">
        <v>200</v>
      </c>
      <c r="L55" s="48" t="str">
        <f ca="1">VLOOKUP(E55,[1]!STOCK,MATCH(J55,[1]!BLDGTYPE,0),FALSE)</f>
        <v>_PRE2013</v>
      </c>
      <c r="M55" s="245" t="str">
        <f>INDEX('[4]Lists&amp;Tables'!$BB$4:$BB$22,MATCH(J55,'[4]Lists&amp;Tables'!$BA$4:$BA$22,0),MATCH(M$9,'[4]Lists&amp;Tables'!$BB$3,0))</f>
        <v>C-Unv-Lgt-LPD Int-All-All-C</v>
      </c>
      <c r="N55" t="s">
        <v>550</v>
      </c>
      <c r="O55" s="50" t="s">
        <v>542</v>
      </c>
      <c r="P55">
        <v>15</v>
      </c>
      <c r="Q55" s="246">
        <f ca="1">VLOOKUP(CONCATENATE(O55,"kWh"),LookupNew,MATCH(J55,[1]!BLDGTYPE,0),FALSE)</f>
        <v>0.3</v>
      </c>
      <c r="R55" s="247">
        <f ca="1">VLOOKUP(CONCATENATE(O55,"Cost"),LookupNew,MATCH(J55,[1]!BLDGTYPE,0),FALSE)</f>
        <v>0.34107502876871904</v>
      </c>
      <c r="S55">
        <f t="shared" si="4"/>
        <v>0.7</v>
      </c>
      <c r="T55" s="246">
        <f t="shared" ca="1" si="5"/>
        <v>0.30450920729709635</v>
      </c>
      <c r="U55" s="168">
        <f t="shared" si="28"/>
        <v>1.0150306909903213</v>
      </c>
      <c r="V55" s="168">
        <f t="shared" si="28"/>
        <v>-2.1381866666666666E-2</v>
      </c>
      <c r="W55" s="331">
        <f ca="1">VLOOKUP(E55,[1]TURN!TURN,MATCH(J55,[1]!BLDGTYPE,0),FALSE)</f>
        <v>0.06</v>
      </c>
      <c r="AB55" s="250">
        <f t="shared" ca="1" si="6"/>
        <v>-6.4145599999999997E-3</v>
      </c>
    </row>
    <row r="56" spans="1:28">
      <c r="A56" s="49" t="str">
        <f t="shared" si="3"/>
        <v>Lighting Controls Interior-Unitary-Warehouse-NR</v>
      </c>
      <c r="B56" s="242" t="s">
        <v>541</v>
      </c>
      <c r="C56" s="49" t="str">
        <f t="shared" si="21"/>
        <v>Lighting Controls Interior-NR-Warehouse-Unitary</v>
      </c>
      <c r="D56" s="49" t="str">
        <f t="shared" si="22"/>
        <v>Lighting Controls Interior-NR-Warehouse</v>
      </c>
      <c r="E56" s="49" t="str">
        <f t="shared" si="23"/>
        <v>Lighting Controls Interior-NR</v>
      </c>
      <c r="J56" t="s">
        <v>296</v>
      </c>
      <c r="K56" s="49" t="s">
        <v>200</v>
      </c>
      <c r="L56" s="48" t="str">
        <f ca="1">VLOOKUP(E56,[1]!STOCK,MATCH(J56,[1]!BLDGTYPE,0),FALSE)</f>
        <v>_PRE2013</v>
      </c>
      <c r="M56" s="245" t="str">
        <f>INDEX('[4]Lists&amp;Tables'!$BB$4:$BB$22,MATCH(J56,'[4]Lists&amp;Tables'!$BA$4:$BA$22,0),MATCH(M$9,'[4]Lists&amp;Tables'!$BB$3,0))</f>
        <v>C-War-Lgt-LPD Int-All-All-C</v>
      </c>
      <c r="N56" t="s">
        <v>551</v>
      </c>
      <c r="O56" s="50" t="s">
        <v>542</v>
      </c>
      <c r="P56">
        <v>15</v>
      </c>
      <c r="Q56" s="246">
        <f ca="1">VLOOKUP(CONCATENATE(O56,"kWh"),LookupNew,MATCH(J56,[1]!BLDGTYPE,0),FALSE)</f>
        <v>0.21</v>
      </c>
      <c r="R56" s="247">
        <f ca="1">VLOOKUP(CONCATENATE(O56,"Cost"),LookupNew,MATCH(J56,[1]!BLDGTYPE,0),FALSE)</f>
        <v>0.15897585527520172</v>
      </c>
      <c r="S56">
        <f t="shared" si="4"/>
        <v>0.7</v>
      </c>
      <c r="T56" s="246">
        <f t="shared" ca="1" si="5"/>
        <v>0.15782222536493226</v>
      </c>
      <c r="U56" s="168">
        <f t="shared" si="28"/>
        <v>0.7515344064996774</v>
      </c>
      <c r="V56" s="168">
        <f t="shared" si="28"/>
        <v>-1.7742399999999998E-2</v>
      </c>
      <c r="W56" s="331">
        <f ca="1">VLOOKUP(E56,[1]TURN!TURN,MATCH(J56,[1]!BLDGTYPE,0),FALSE)</f>
        <v>0.06</v>
      </c>
      <c r="AB56" s="250">
        <f t="shared" ca="1" si="6"/>
        <v>-3.7259039999999995E-3</v>
      </c>
    </row>
    <row r="57" spans="1:28">
      <c r="A57" s="49" t="str">
        <f t="shared" si="3"/>
        <v>Lighting Controls Interior-Unitary-Supermarket-NR</v>
      </c>
      <c r="B57" s="242" t="s">
        <v>541</v>
      </c>
      <c r="C57" s="49" t="str">
        <f t="shared" si="21"/>
        <v>Lighting Controls Interior-NR-Supermarket-Unitary</v>
      </c>
      <c r="D57" s="49" t="str">
        <f t="shared" si="22"/>
        <v>Lighting Controls Interior-NR-Supermarket</v>
      </c>
      <c r="E57" s="49" t="str">
        <f t="shared" si="23"/>
        <v>Lighting Controls Interior-NR</v>
      </c>
      <c r="J57" t="s">
        <v>510</v>
      </c>
      <c r="K57" s="49" t="s">
        <v>200</v>
      </c>
      <c r="L57" s="48" t="str">
        <f ca="1">VLOOKUP(E57,[1]!STOCK,MATCH(J57,[1]!BLDGTYPE,0),FALSE)</f>
        <v>_PRE2013</v>
      </c>
      <c r="M57" s="245" t="str">
        <f>INDEX('[4]Lists&amp;Tables'!$BB$4:$BB$22,MATCH(J57,'[4]Lists&amp;Tables'!$BA$4:$BA$22,0),MATCH(M$9,'[4]Lists&amp;Tables'!$BB$3,0))</f>
        <v>C-Gro-Lgt-LPD Int-All-All-C</v>
      </c>
      <c r="N57" t="s">
        <v>552</v>
      </c>
      <c r="O57" s="50" t="s">
        <v>542</v>
      </c>
      <c r="P57">
        <v>15</v>
      </c>
      <c r="Q57" s="246">
        <f ca="1">VLOOKUP(CONCATENATE(O57,"kWh"),LookupNew,MATCH(J57,[1]!BLDGTYPE,0),FALSE)</f>
        <v>0</v>
      </c>
      <c r="R57" s="247">
        <f ca="1">VLOOKUP(CONCATENATE(O57,"Cost"),LookupNew,MATCH(J57,[1]!BLDGTYPE,0),FALSE)</f>
        <v>0</v>
      </c>
      <c r="S57">
        <f t="shared" si="4"/>
        <v>0.7</v>
      </c>
      <c r="T57" s="246">
        <f t="shared" ca="1" si="5"/>
        <v>0</v>
      </c>
      <c r="U57" s="168">
        <f t="shared" si="28"/>
        <v>1.0417938720629913</v>
      </c>
      <c r="V57" s="168">
        <f t="shared" si="28"/>
        <v>-1.0008533333333333E-2</v>
      </c>
      <c r="W57" s="331">
        <f ca="1">VLOOKUP(E57,[1]TURN!TURN,MATCH(J57,[1]!BLDGTYPE,0),FALSE)</f>
        <v>0.06</v>
      </c>
      <c r="AB57" s="250">
        <f t="shared" ca="1" si="6"/>
        <v>0</v>
      </c>
    </row>
    <row r="58" spans="1:28">
      <c r="A58" s="49" t="str">
        <f t="shared" si="3"/>
        <v>Lighting Controls Interior-Unitary-MiniMart-NR</v>
      </c>
      <c r="B58" s="242" t="s">
        <v>541</v>
      </c>
      <c r="C58" s="49" t="str">
        <f t="shared" si="21"/>
        <v>Lighting Controls Interior-NR-MiniMart-Unitary</v>
      </c>
      <c r="D58" s="49" t="str">
        <f t="shared" si="22"/>
        <v>Lighting Controls Interior-NR-MiniMart</v>
      </c>
      <c r="E58" s="49" t="str">
        <f t="shared" si="23"/>
        <v>Lighting Controls Interior-NR</v>
      </c>
      <c r="J58" t="s">
        <v>511</v>
      </c>
      <c r="K58" s="49" t="s">
        <v>200</v>
      </c>
      <c r="L58" s="48" t="str">
        <f ca="1">VLOOKUP(E58,[1]!STOCK,MATCH(J58,[1]!BLDGTYPE,0),FALSE)</f>
        <v>_PRE2013</v>
      </c>
      <c r="M58" s="245" t="str">
        <f>INDEX('[4]Lists&amp;Tables'!$BB$4:$BB$22,MATCH(J58,'[4]Lists&amp;Tables'!$BA$4:$BA$22,0),MATCH(M$9,'[4]Lists&amp;Tables'!$BB$3,0))</f>
        <v>C-Gro-Lgt-LPD Int-All-All-C</v>
      </c>
      <c r="N58" t="s">
        <v>552</v>
      </c>
      <c r="O58" s="50" t="s">
        <v>542</v>
      </c>
      <c r="P58">
        <v>15</v>
      </c>
      <c r="Q58" s="246">
        <f ca="1">VLOOKUP(CONCATENATE(O58,"kWh"),LookupNew,MATCH(J58,[1]!BLDGTYPE,0),FALSE)</f>
        <v>0</v>
      </c>
      <c r="R58" s="247">
        <f ca="1">VLOOKUP(CONCATENATE(O58,"Cost"),LookupNew,MATCH(J58,[1]!BLDGTYPE,0),FALSE)</f>
        <v>0</v>
      </c>
      <c r="S58">
        <f t="shared" si="4"/>
        <v>0.7</v>
      </c>
      <c r="T58" s="246">
        <f t="shared" ca="1" si="5"/>
        <v>0</v>
      </c>
      <c r="U58" s="168">
        <f t="shared" si="28"/>
        <v>1.0805008357447128</v>
      </c>
      <c r="V58" s="168">
        <f t="shared" si="28"/>
        <v>-1.7742399999999998E-2</v>
      </c>
      <c r="W58" s="331">
        <f ca="1">VLOOKUP(E58,[1]TURN!TURN,MATCH(J58,[1]!BLDGTYPE,0),FALSE)</f>
        <v>0.06</v>
      </c>
      <c r="AB58" s="250">
        <f t="shared" ca="1" si="6"/>
        <v>0</v>
      </c>
    </row>
    <row r="59" spans="1:28">
      <c r="A59" s="49" t="str">
        <f t="shared" si="3"/>
        <v>Lighting Controls Interior-Unitary-Restaurant-NR</v>
      </c>
      <c r="B59" s="242" t="s">
        <v>541</v>
      </c>
      <c r="C59" s="49" t="str">
        <f t="shared" si="21"/>
        <v>Lighting Controls Interior-NR-Restaurant-Unitary</v>
      </c>
      <c r="D59" s="49" t="str">
        <f t="shared" si="22"/>
        <v>Lighting Controls Interior-NR-Restaurant</v>
      </c>
      <c r="E59" s="49" t="str">
        <f t="shared" si="23"/>
        <v>Lighting Controls Interior-NR</v>
      </c>
      <c r="J59" t="s">
        <v>293</v>
      </c>
      <c r="K59" s="49" t="s">
        <v>200</v>
      </c>
      <c r="L59" s="48" t="str">
        <f ca="1">VLOOKUP(E59,[1]!STOCK,MATCH(J59,[1]!BLDGTYPE,0),FALSE)</f>
        <v>_PRE2013</v>
      </c>
      <c r="M59" s="245" t="str">
        <f>INDEX('[4]Lists&amp;Tables'!$BB$4:$BB$22,MATCH(J59,'[4]Lists&amp;Tables'!$BA$4:$BA$22,0),MATCH(M$9,'[4]Lists&amp;Tables'!$BB$3,0))</f>
        <v>C-Res-Lgt-LPD Int-All-All-C</v>
      </c>
      <c r="N59" t="s">
        <v>553</v>
      </c>
      <c r="O59" s="50" t="s">
        <v>542</v>
      </c>
      <c r="P59">
        <v>15</v>
      </c>
      <c r="Q59" s="246">
        <f ca="1">VLOOKUP(CONCATENATE(O59,"kWh"),LookupNew,MATCH(J59,[1]!BLDGTYPE,0),FALSE)</f>
        <v>0</v>
      </c>
      <c r="R59" s="247">
        <f ca="1">VLOOKUP(CONCATENATE(O59,"Cost"),LookupNew,MATCH(J59,[1]!BLDGTYPE,0),FALSE)</f>
        <v>0</v>
      </c>
      <c r="S59">
        <f t="shared" si="4"/>
        <v>0.7</v>
      </c>
      <c r="T59" s="246">
        <f t="shared" ca="1" si="5"/>
        <v>0</v>
      </c>
      <c r="U59" s="168">
        <f t="shared" si="28"/>
        <v>0.92073401596975291</v>
      </c>
      <c r="V59" s="168">
        <f t="shared" si="28"/>
        <v>-2.6841066666666667E-2</v>
      </c>
      <c r="W59" s="331">
        <f ca="1">VLOOKUP(E59,[1]TURN!TURN,MATCH(J59,[1]!BLDGTYPE,0),FALSE)</f>
        <v>0.06</v>
      </c>
      <c r="AB59" s="250">
        <f t="shared" ca="1" si="6"/>
        <v>0</v>
      </c>
    </row>
    <row r="60" spans="1:28">
      <c r="A60" s="49" t="str">
        <f t="shared" si="3"/>
        <v>Lighting Controls Interior-Unitary-Lodging-NR</v>
      </c>
      <c r="B60" s="242" t="s">
        <v>541</v>
      </c>
      <c r="C60" s="49" t="str">
        <f t="shared" si="21"/>
        <v>Lighting Controls Interior-NR-Lodging-Unitary</v>
      </c>
      <c r="D60" s="49" t="str">
        <f t="shared" si="22"/>
        <v>Lighting Controls Interior-NR-Lodging</v>
      </c>
      <c r="E60" s="49" t="str">
        <f t="shared" si="23"/>
        <v>Lighting Controls Interior-NR</v>
      </c>
      <c r="J60" t="s">
        <v>289</v>
      </c>
      <c r="K60" s="49" t="s">
        <v>200</v>
      </c>
      <c r="L60" s="48" t="str">
        <f ca="1">VLOOKUP(E60,[1]!STOCK,MATCH(J60,[1]!BLDGTYPE,0),FALSE)</f>
        <v>_PRE2013</v>
      </c>
      <c r="M60" s="245" t="str">
        <f>INDEX('[4]Lists&amp;Tables'!$BB$4:$BB$22,MATCH(J60,'[4]Lists&amp;Tables'!$BA$4:$BA$22,0),MATCH(M$9,'[4]Lists&amp;Tables'!$BB$3,0))</f>
        <v>C-Lod-Lgt-LPD Int-All-All-C</v>
      </c>
      <c r="N60" t="s">
        <v>554</v>
      </c>
      <c r="O60" s="50" t="s">
        <v>542</v>
      </c>
      <c r="P60">
        <v>15</v>
      </c>
      <c r="Q60" s="246">
        <f ca="1">VLOOKUP(CONCATENATE(O60,"kWh"),LookupNew,MATCH(J60,[1]!BLDGTYPE,0),FALSE)</f>
        <v>0</v>
      </c>
      <c r="R60" s="247">
        <f ca="1">VLOOKUP(CONCATENATE(O60,"Cost"),LookupNew,MATCH(J60,[1]!BLDGTYPE,0),FALSE)</f>
        <v>0</v>
      </c>
      <c r="S60">
        <f t="shared" si="4"/>
        <v>0.7</v>
      </c>
      <c r="T60" s="246">
        <f t="shared" ca="1" si="5"/>
        <v>0</v>
      </c>
      <c r="U60" s="168">
        <f t="shared" si="28"/>
        <v>0.91364191185321664</v>
      </c>
      <c r="V60" s="168">
        <f t="shared" si="28"/>
        <v>-1.8197333333333333E-2</v>
      </c>
      <c r="W60" s="331">
        <f ca="1">VLOOKUP(E60,[1]TURN!TURN,MATCH(J60,[1]!BLDGTYPE,0),FALSE)</f>
        <v>0.06</v>
      </c>
      <c r="AB60" s="250">
        <f t="shared" ca="1" si="6"/>
        <v>0</v>
      </c>
    </row>
    <row r="61" spans="1:28">
      <c r="A61" s="49" t="str">
        <f t="shared" si="3"/>
        <v>Lighting Controls Interior-Unitary-Hospital-NR</v>
      </c>
      <c r="B61" s="242" t="s">
        <v>541</v>
      </c>
      <c r="C61" s="49" t="str">
        <f t="shared" si="21"/>
        <v>Lighting Controls Interior-NR-Hospital-Unitary</v>
      </c>
      <c r="D61" s="49" t="str">
        <f t="shared" si="22"/>
        <v>Lighting Controls Interior-NR-Hospital</v>
      </c>
      <c r="E61" s="49" t="str">
        <f t="shared" si="23"/>
        <v>Lighting Controls Interior-NR</v>
      </c>
      <c r="J61" t="s">
        <v>512</v>
      </c>
      <c r="K61" s="49" t="s">
        <v>200</v>
      </c>
      <c r="L61" s="48" t="str">
        <f ca="1">VLOOKUP(E61,[1]!STOCK,MATCH(J61,[1]!BLDGTYPE,0),FALSE)</f>
        <v>_PRE2013</v>
      </c>
      <c r="M61" s="245" t="str">
        <f>INDEX('[4]Lists&amp;Tables'!$BB$4:$BB$22,MATCH(J61,'[4]Lists&amp;Tables'!$BA$4:$BA$22,0),MATCH(M$9,'[4]Lists&amp;Tables'!$BB$3,0))</f>
        <v>C-Hos-Lgt-LPD Int-All-All-C</v>
      </c>
      <c r="N61" t="s">
        <v>555</v>
      </c>
      <c r="O61" s="50" t="s">
        <v>542</v>
      </c>
      <c r="P61">
        <v>15</v>
      </c>
      <c r="Q61" s="246">
        <f ca="1">VLOOKUP(CONCATENATE(O61,"kWh"),LookupNew,MATCH(J61,[1]!BLDGTYPE,0),FALSE)</f>
        <v>0</v>
      </c>
      <c r="R61" s="247">
        <f ca="1">VLOOKUP(CONCATENATE(O61,"Cost"),LookupNew,MATCH(J61,[1]!BLDGTYPE,0),FALSE)</f>
        <v>0</v>
      </c>
      <c r="S61">
        <f t="shared" si="4"/>
        <v>0.7</v>
      </c>
      <c r="T61" s="246">
        <f t="shared" ca="1" si="5"/>
        <v>0</v>
      </c>
      <c r="U61" s="168">
        <f t="shared" si="28"/>
        <v>0.82969226907044291</v>
      </c>
      <c r="V61" s="168">
        <f t="shared" si="28"/>
        <v>-3.2755199999999998E-2</v>
      </c>
      <c r="W61" s="331">
        <f ca="1">VLOOKUP(E61,[1]TURN!TURN,MATCH(J61,[1]!BLDGTYPE,0),FALSE)</f>
        <v>0.06</v>
      </c>
      <c r="AB61" s="250">
        <f t="shared" ca="1" si="6"/>
        <v>0</v>
      </c>
    </row>
    <row r="62" spans="1:28">
      <c r="A62" s="49" t="str">
        <f t="shared" si="3"/>
        <v>Lighting Controls Interior-Unitary-Residential Care-NR</v>
      </c>
      <c r="B62" s="242" t="s">
        <v>541</v>
      </c>
      <c r="C62" s="49" t="str">
        <f t="shared" si="21"/>
        <v>Lighting Controls Interior-NR-Residential Care-Unitary</v>
      </c>
      <c r="D62" s="49" t="str">
        <f t="shared" si="22"/>
        <v>Lighting Controls Interior-NR-Residential Care</v>
      </c>
      <c r="E62" s="49" t="str">
        <f t="shared" si="23"/>
        <v>Lighting Controls Interior-NR</v>
      </c>
      <c r="J62" t="s">
        <v>292</v>
      </c>
      <c r="K62" s="49" t="s">
        <v>200</v>
      </c>
      <c r="L62" s="48" t="str">
        <f ca="1">VLOOKUP(E62,[1]!STOCK,MATCH(J62,[1]!BLDGTYPE,0),FALSE)</f>
        <v>_PRE2013</v>
      </c>
      <c r="M62" s="245" t="str">
        <f>INDEX('[4]Lists&amp;Tables'!$BB$4:$BB$22,MATCH(J62,'[4]Lists&amp;Tables'!$BA$4:$BA$22,0),MATCH(M$9,'[4]Lists&amp;Tables'!$BB$3,0))</f>
        <v>C-Hos-Lgt-LPD Int-All-All-C</v>
      </c>
      <c r="N62" t="s">
        <v>555</v>
      </c>
      <c r="O62" s="50" t="s">
        <v>542</v>
      </c>
      <c r="P62">
        <v>15</v>
      </c>
      <c r="Q62" s="246">
        <f ca="1">VLOOKUP(CONCATENATE(O62,"kWh"),LookupNew,MATCH(J62,[1]!BLDGTYPE,0),FALSE)</f>
        <v>0</v>
      </c>
      <c r="R62" s="247">
        <f ca="1">VLOOKUP(CONCATENATE(O62,"Cost"),LookupNew,MATCH(J62,[1]!BLDGTYPE,0),FALSE)</f>
        <v>0</v>
      </c>
      <c r="S62">
        <f t="shared" si="4"/>
        <v>0.7</v>
      </c>
      <c r="T62" s="246">
        <f t="shared" ca="1" si="5"/>
        <v>0</v>
      </c>
      <c r="U62" s="168">
        <f t="shared" si="28"/>
        <v>1.0435981578612779</v>
      </c>
      <c r="V62" s="168">
        <f t="shared" si="28"/>
        <v>-1.8197333333333333E-2</v>
      </c>
      <c r="W62" s="331">
        <f ca="1">VLOOKUP(E62,[1]TURN!TURN,MATCH(J62,[1]!BLDGTYPE,0),FALSE)</f>
        <v>0.06</v>
      </c>
      <c r="AB62" s="250">
        <f t="shared" ca="1" si="6"/>
        <v>0</v>
      </c>
    </row>
    <row r="63" spans="1:28">
      <c r="A63" s="49" t="str">
        <f t="shared" si="3"/>
        <v>Lighting Controls Interior-Unitary-Assembly-NR</v>
      </c>
      <c r="B63" s="242" t="s">
        <v>541</v>
      </c>
      <c r="C63" s="49" t="str">
        <f t="shared" si="21"/>
        <v>Lighting Controls Interior-NR-Assembly-Unitary</v>
      </c>
      <c r="D63" s="49" t="str">
        <f t="shared" si="22"/>
        <v>Lighting Controls Interior-NR-Assembly</v>
      </c>
      <c r="E63" s="49" t="str">
        <f t="shared" si="23"/>
        <v>Lighting Controls Interior-NR</v>
      </c>
      <c r="J63" t="s">
        <v>287</v>
      </c>
      <c r="K63" s="49" t="s">
        <v>200</v>
      </c>
      <c r="L63" s="48" t="str">
        <f ca="1">VLOOKUP(E63,[1]!STOCK,MATCH(J63,[1]!BLDGTYPE,0),FALSE)</f>
        <v>_PRE2013</v>
      </c>
      <c r="M63" s="245" t="str">
        <f>INDEX('[4]Lists&amp;Tables'!$BB$4:$BB$22,MATCH(J63,'[4]Lists&amp;Tables'!$BA$4:$BA$22,0),MATCH(M$9,'[4]Lists&amp;Tables'!$BB$3,0))</f>
        <v>C-Oth-Lgt-LPD Int-All-All-C</v>
      </c>
      <c r="N63" t="s">
        <v>556</v>
      </c>
      <c r="O63" s="50" t="s">
        <v>542</v>
      </c>
      <c r="P63">
        <v>15</v>
      </c>
      <c r="Q63" s="246">
        <f ca="1">VLOOKUP(CONCATENATE(O63,"kWh"),LookupNew,MATCH(J63,[1]!BLDGTYPE,0),FALSE)</f>
        <v>0</v>
      </c>
      <c r="R63" s="247">
        <f ca="1">VLOOKUP(CONCATENATE(O63,"Cost"),LookupNew,MATCH(J63,[1]!BLDGTYPE,0),FALSE)</f>
        <v>0</v>
      </c>
      <c r="S63">
        <f t="shared" si="4"/>
        <v>0.7</v>
      </c>
      <c r="T63" s="246">
        <f t="shared" ca="1" si="5"/>
        <v>0</v>
      </c>
      <c r="U63" s="168">
        <f t="shared" si="28"/>
        <v>1.0820314279369219</v>
      </c>
      <c r="V63" s="168">
        <f t="shared" si="28"/>
        <v>-8.1887999999999996E-3</v>
      </c>
      <c r="W63" s="331">
        <f ca="1">VLOOKUP(E63,[1]TURN!TURN,MATCH(J63,[1]!BLDGTYPE,0),FALSE)</f>
        <v>0.06</v>
      </c>
      <c r="AB63" s="250">
        <f t="shared" ca="1" si="6"/>
        <v>0</v>
      </c>
    </row>
    <row r="64" spans="1:28">
      <c r="A64" s="49" t="str">
        <f t="shared" si="3"/>
        <v>Lighting Controls Interior-Unitary-Other-NR</v>
      </c>
      <c r="B64" s="242" t="s">
        <v>541</v>
      </c>
      <c r="C64" s="49" t="str">
        <f t="shared" si="21"/>
        <v>Lighting Controls Interior-NR-Other-Unitary</v>
      </c>
      <c r="D64" s="49" t="str">
        <f t="shared" si="22"/>
        <v>Lighting Controls Interior-NR-Other</v>
      </c>
      <c r="E64" s="49" t="str">
        <f t="shared" si="23"/>
        <v>Lighting Controls Interior-NR</v>
      </c>
      <c r="J64" t="s">
        <v>291</v>
      </c>
      <c r="K64" s="49" t="s">
        <v>200</v>
      </c>
      <c r="L64" s="48" t="str">
        <f ca="1">VLOOKUP(E64,[1]!STOCK,MATCH(J64,[1]!BLDGTYPE,0),FALSE)</f>
        <v>_PRE2013</v>
      </c>
      <c r="M64" s="245" t="str">
        <f>INDEX('[4]Lists&amp;Tables'!$BB$4:$BB$22,MATCH(J64,'[4]Lists&amp;Tables'!$BA$4:$BA$22,0),MATCH(M$9,'[4]Lists&amp;Tables'!$BB$3,0))</f>
        <v>C-Oth-Lgt-LPD Int-All-All-C</v>
      </c>
      <c r="N64" t="s">
        <v>556</v>
      </c>
      <c r="O64" s="50" t="s">
        <v>542</v>
      </c>
      <c r="P64">
        <v>15</v>
      </c>
      <c r="Q64" s="246">
        <f ca="1">VLOOKUP(CONCATENATE(O64,"kWh"),LookupNew,MATCH(J64,[1]!BLDGTYPE,0),FALSE)</f>
        <v>0.375</v>
      </c>
      <c r="R64" s="247">
        <f ca="1">VLOOKUP(CONCATENATE(O64,"Cost"),LookupNew,MATCH(J64,[1]!BLDGTYPE,0),FALSE)</f>
        <v>0.34107502876871904</v>
      </c>
      <c r="S64">
        <f t="shared" si="4"/>
        <v>0.7</v>
      </c>
      <c r="T64" s="246">
        <f t="shared" ca="1" si="5"/>
        <v>0.3997206323717466</v>
      </c>
      <c r="U64" s="168">
        <f t="shared" si="28"/>
        <v>1.0659216863246577</v>
      </c>
      <c r="V64" s="168">
        <f t="shared" si="28"/>
        <v>-8.1887999999999996E-3</v>
      </c>
      <c r="W64" s="331">
        <f ca="1">VLOOKUP(E64,[1]TURN!TURN,MATCH(J64,[1]!BLDGTYPE,0),FALSE)</f>
        <v>0.06</v>
      </c>
      <c r="AB64" s="250">
        <f t="shared" ca="1" si="6"/>
        <v>-3.0707999999999998E-3</v>
      </c>
    </row>
    <row r="65" spans="1:28">
      <c r="A65" s="49" t="str">
        <f t="shared" si="3"/>
        <v>Lighting Controls Interior-Integrated-Large Off-NR</v>
      </c>
      <c r="B65" s="242" t="s">
        <v>541</v>
      </c>
      <c r="C65" s="49" t="str">
        <f t="shared" si="21"/>
        <v>Lighting Controls Interior-NR-Large Off-Integrated</v>
      </c>
      <c r="D65" s="49" t="str">
        <f t="shared" si="22"/>
        <v>Lighting Controls Interior-NR-Large Off</v>
      </c>
      <c r="E65" s="49" t="str">
        <f t="shared" si="23"/>
        <v>Lighting Controls Interior-NR</v>
      </c>
      <c r="J65" s="49" t="s">
        <v>42</v>
      </c>
      <c r="K65" s="49" t="s">
        <v>200</v>
      </c>
      <c r="L65" s="48" t="str">
        <f ca="1">VLOOKUP(E65,[1]!STOCK,MATCH(J65,[1]!BLDGTYPE,0),FALSE)</f>
        <v>_PRE2013</v>
      </c>
      <c r="M65" s="245" t="str">
        <f>INDEX('[4]Lists&amp;Tables'!$BB$4:$BB$22,MATCH(J65,'[4]Lists&amp;Tables'!$BA$4:$BA$22,0),MATCH(M$9,'[4]Lists&amp;Tables'!$BB$3,0))</f>
        <v>C-LOff-Lgt-LPD Int-All-All-C</v>
      </c>
      <c r="N65" s="245" t="s">
        <v>546</v>
      </c>
      <c r="O65" s="50" t="s">
        <v>543</v>
      </c>
      <c r="P65">
        <v>15</v>
      </c>
      <c r="Q65" s="246">
        <f ca="1">VLOOKUP(CONCATENATE(O65,"kWh"),LookupNew,MATCH(J65,[1]!BLDGTYPE,0),FALSE)</f>
        <v>0.55999999999999994</v>
      </c>
      <c r="R65" s="247">
        <f ca="1">VLOOKUP(CONCATENATE(O65,"Cost"),LookupNew,MATCH(J65,[1]!BLDGTYPE,0),FALSE)</f>
        <v>0.56277379746838629</v>
      </c>
      <c r="S65">
        <f t="shared" si="4"/>
        <v>0.3</v>
      </c>
      <c r="T65" s="246">
        <f t="shared" ca="1" si="5"/>
        <v>0.59691614434180829</v>
      </c>
      <c r="U65" s="168">
        <f t="shared" ref="U65:V82" si="29">U11</f>
        <v>1.0659216863246577</v>
      </c>
      <c r="V65" s="168">
        <f t="shared" si="29"/>
        <v>-8.1887999999999996E-3</v>
      </c>
      <c r="W65" s="331">
        <f ca="1">VLOOKUP(E65,[1]TURN!TURN,MATCH(J65,[1]!BLDGTYPE,0),FALSE)</f>
        <v>0.06</v>
      </c>
      <c r="AB65" s="250">
        <f t="shared" ca="1" si="6"/>
        <v>-4.585727999999999E-3</v>
      </c>
    </row>
    <row r="66" spans="1:28">
      <c r="A66" s="49" t="str">
        <f t="shared" si="3"/>
        <v>Lighting Controls Interior-Integrated-Medium Off-NR</v>
      </c>
      <c r="B66" s="242" t="s">
        <v>541</v>
      </c>
      <c r="C66" s="49" t="str">
        <f t="shared" si="21"/>
        <v>Lighting Controls Interior-NR-Medium Off-Integrated</v>
      </c>
      <c r="D66" s="49" t="str">
        <f t="shared" si="22"/>
        <v>Lighting Controls Interior-NR-Medium Off</v>
      </c>
      <c r="E66" s="49" t="str">
        <f t="shared" si="23"/>
        <v>Lighting Controls Interior-NR</v>
      </c>
      <c r="J66" t="s">
        <v>507</v>
      </c>
      <c r="K66" s="49" t="s">
        <v>200</v>
      </c>
      <c r="L66" s="48" t="str">
        <f ca="1">VLOOKUP(E66,[1]!STOCK,MATCH(J66,[1]!BLDGTYPE,0),FALSE)</f>
        <v>_PRE2013</v>
      </c>
      <c r="M66" s="245" t="str">
        <f>INDEX('[4]Lists&amp;Tables'!$BB$4:$BB$22,MATCH(J66,'[4]Lists&amp;Tables'!$BA$4:$BA$22,0),MATCH(M$9,'[4]Lists&amp;Tables'!$BB$3,0))</f>
        <v>C-LOff-Lgt-LPD Int-All-All-C</v>
      </c>
      <c r="N66" t="s">
        <v>546</v>
      </c>
      <c r="O66" s="50" t="s">
        <v>543</v>
      </c>
      <c r="P66">
        <v>15</v>
      </c>
      <c r="Q66" s="246">
        <f ca="1">VLOOKUP(CONCATENATE(O66,"kWh"),LookupNew,MATCH(J66,[1]!BLDGTYPE,0),FALSE)</f>
        <v>0.48999999999999994</v>
      </c>
      <c r="R66" s="247">
        <f ca="1">VLOOKUP(CONCATENATE(O66,"Cost"),LookupNew,MATCH(J66,[1]!BLDGTYPE,0),FALSE)</f>
        <v>0.56277379746838629</v>
      </c>
      <c r="S66">
        <f t="shared" si="4"/>
        <v>0.3</v>
      </c>
      <c r="T66" s="246">
        <f t="shared" ca="1" si="5"/>
        <v>0.52943297820926394</v>
      </c>
      <c r="U66" s="168">
        <f t="shared" si="29"/>
        <v>1.0804754657331919</v>
      </c>
      <c r="V66" s="168">
        <f t="shared" si="29"/>
        <v>-8.1887999999999996E-3</v>
      </c>
      <c r="W66" s="331">
        <f ca="1">VLOOKUP(E66,[1]TURN!TURN,MATCH(J66,[1]!BLDGTYPE,0),FALSE)</f>
        <v>0.06</v>
      </c>
      <c r="AB66" s="250">
        <f t="shared" ca="1" si="6"/>
        <v>-4.0125119999999993E-3</v>
      </c>
    </row>
    <row r="67" spans="1:28">
      <c r="A67" s="49" t="str">
        <f t="shared" si="3"/>
        <v>Lighting Controls Interior-Integrated-Small Off-NR</v>
      </c>
      <c r="B67" s="242" t="s">
        <v>541</v>
      </c>
      <c r="C67" s="49" t="str">
        <f t="shared" si="21"/>
        <v>Lighting Controls Interior-NR-Small Off-Integrated</v>
      </c>
      <c r="D67" s="49" t="str">
        <f t="shared" si="22"/>
        <v>Lighting Controls Interior-NR-Small Off</v>
      </c>
      <c r="E67" s="49" t="str">
        <f t="shared" si="23"/>
        <v>Lighting Controls Interior-NR</v>
      </c>
      <c r="J67" t="s">
        <v>508</v>
      </c>
      <c r="K67" s="49" t="s">
        <v>200</v>
      </c>
      <c r="L67" s="48" t="str">
        <f ca="1">VLOOKUP(E67,[1]!STOCK,MATCH(J67,[1]!BLDGTYPE,0),FALSE)</f>
        <v>_PRE2013</v>
      </c>
      <c r="M67" s="245" t="str">
        <f>INDEX('[4]Lists&amp;Tables'!$BB$4:$BB$22,MATCH(J67,'[4]Lists&amp;Tables'!$BA$4:$BA$22,0),MATCH(M$9,'[4]Lists&amp;Tables'!$BB$3,0))</f>
        <v>C-SOff-Lgt-LPD Int-All-All-C</v>
      </c>
      <c r="N67" t="s">
        <v>547</v>
      </c>
      <c r="O67" s="50" t="s">
        <v>543</v>
      </c>
      <c r="P67">
        <v>15</v>
      </c>
      <c r="Q67" s="246">
        <f ca="1">VLOOKUP(CONCATENATE(O67,"kWh"),LookupNew,MATCH(J67,[1]!BLDGTYPE,0),FALSE)</f>
        <v>0.48999999999999994</v>
      </c>
      <c r="R67" s="247">
        <f ca="1">VLOOKUP(CONCATENATE(O67,"Cost"),LookupNew,MATCH(J67,[1]!BLDGTYPE,0),FALSE)</f>
        <v>0.56277379746838629</v>
      </c>
      <c r="S67">
        <f t="shared" si="4"/>
        <v>0.3</v>
      </c>
      <c r="T67" s="246">
        <f t="shared" ca="1" si="5"/>
        <v>0.51636254199274423</v>
      </c>
      <c r="U67" s="168">
        <f t="shared" si="29"/>
        <v>1.0538011061076413</v>
      </c>
      <c r="V67" s="168">
        <f t="shared" si="29"/>
        <v>-2.1381866666666666E-2</v>
      </c>
      <c r="W67" s="331">
        <f ca="1">VLOOKUP(E67,[1]TURN!TURN,MATCH(J67,[1]!BLDGTYPE,0),FALSE)</f>
        <v>0.06</v>
      </c>
      <c r="AB67" s="250">
        <f t="shared" ca="1" si="6"/>
        <v>-1.0477114666666665E-2</v>
      </c>
    </row>
    <row r="68" spans="1:28">
      <c r="A68" s="49" t="str">
        <f t="shared" si="3"/>
        <v>Lighting Controls Interior-Integrated-Xlarge Ret-NR</v>
      </c>
      <c r="B68" s="242" t="s">
        <v>541</v>
      </c>
      <c r="C68" s="49" t="str">
        <f t="shared" si="21"/>
        <v>Lighting Controls Interior-NR-Xlarge Ret-Integrated</v>
      </c>
      <c r="D68" s="49" t="str">
        <f t="shared" si="22"/>
        <v>Lighting Controls Interior-NR-Xlarge Ret</v>
      </c>
      <c r="E68" s="49" t="str">
        <f t="shared" si="23"/>
        <v>Lighting Controls Interior-NR</v>
      </c>
      <c r="J68" t="s">
        <v>513</v>
      </c>
      <c r="K68" s="49" t="s">
        <v>200</v>
      </c>
      <c r="L68" s="48" t="str">
        <f ca="1">VLOOKUP(E68,[1]!STOCK,MATCH(J68,[1]!BLDGTYPE,0),FALSE)</f>
        <v>_PRE2013</v>
      </c>
      <c r="M68" s="245" t="str">
        <f>INDEX('[4]Lists&amp;Tables'!$BB$4:$BB$22,MATCH(J68,'[4]Lists&amp;Tables'!$BA$4:$BA$22,0),MATCH(M$9,'[4]Lists&amp;Tables'!$BB$3,0))</f>
        <v>C-Ret-Lgt-LPD Int-All-All-C</v>
      </c>
      <c r="N68" t="s">
        <v>548</v>
      </c>
      <c r="O68" s="50" t="s">
        <v>543</v>
      </c>
      <c r="P68">
        <v>15</v>
      </c>
      <c r="Q68" s="246">
        <f ca="1">VLOOKUP(CONCATENATE(O68,"kWh"),LookupNew,MATCH(J68,[1]!BLDGTYPE,0),FALSE)</f>
        <v>0</v>
      </c>
      <c r="R68" s="247">
        <f ca="1">VLOOKUP(CONCATENATE(O68,"Cost"),LookupNew,MATCH(J68,[1]!BLDGTYPE,0),FALSE)</f>
        <v>0</v>
      </c>
      <c r="S68">
        <f t="shared" si="4"/>
        <v>0.3</v>
      </c>
      <c r="T68" s="246">
        <f t="shared" ca="1" si="5"/>
        <v>0</v>
      </c>
      <c r="U68" s="168">
        <f t="shared" si="29"/>
        <v>0.97757926357393488</v>
      </c>
      <c r="V68" s="168">
        <f t="shared" si="29"/>
        <v>-1.50128E-2</v>
      </c>
      <c r="W68" s="331">
        <f ca="1">VLOOKUP(E68,[1]TURN!TURN,MATCH(J68,[1]!BLDGTYPE,0),FALSE)</f>
        <v>0.06</v>
      </c>
      <c r="AB68" s="250">
        <f t="shared" ca="1" si="6"/>
        <v>0</v>
      </c>
    </row>
    <row r="69" spans="1:28">
      <c r="A69" s="49" t="str">
        <f t="shared" si="3"/>
        <v>Lighting Controls Interior-Integrated-Large Ret-NR</v>
      </c>
      <c r="B69" s="242" t="s">
        <v>541</v>
      </c>
      <c r="C69" s="49" t="str">
        <f t="shared" si="21"/>
        <v>Lighting Controls Interior-NR-Large Ret-Integrated</v>
      </c>
      <c r="D69" s="49" t="str">
        <f t="shared" si="22"/>
        <v>Lighting Controls Interior-NR-Large Ret</v>
      </c>
      <c r="E69" s="49" t="str">
        <f t="shared" si="23"/>
        <v>Lighting Controls Interior-NR</v>
      </c>
      <c r="J69" t="s">
        <v>514</v>
      </c>
      <c r="K69" s="49" t="s">
        <v>200</v>
      </c>
      <c r="L69" s="48" t="str">
        <f ca="1">VLOOKUP(E69,[1]!STOCK,MATCH(J69,[1]!BLDGTYPE,0),FALSE)</f>
        <v>_PRE2013</v>
      </c>
      <c r="M69" s="245" t="str">
        <f>INDEX('[4]Lists&amp;Tables'!$BB$4:$BB$22,MATCH(J69,'[4]Lists&amp;Tables'!$BA$4:$BA$22,0),MATCH(M$9,'[4]Lists&amp;Tables'!$BB$3,0))</f>
        <v>C-Ret-Lgt-LPD Int-All-All-C</v>
      </c>
      <c r="N69" t="s">
        <v>548</v>
      </c>
      <c r="O69" s="50" t="s">
        <v>543</v>
      </c>
      <c r="P69">
        <v>15</v>
      </c>
      <c r="Q69" s="246">
        <f ca="1">VLOOKUP(CONCATENATE(O69,"kWh"),LookupNew,MATCH(J69,[1]!BLDGTYPE,0),FALSE)</f>
        <v>0</v>
      </c>
      <c r="R69" s="247">
        <f ca="1">VLOOKUP(CONCATENATE(O69,"Cost"),LookupNew,MATCH(J69,[1]!BLDGTYPE,0),FALSE)</f>
        <v>0</v>
      </c>
      <c r="S69">
        <f t="shared" si="4"/>
        <v>0.3</v>
      </c>
      <c r="T69" s="246">
        <f t="shared" ca="1" si="5"/>
        <v>0</v>
      </c>
      <c r="U69" s="168">
        <f t="shared" si="29"/>
        <v>0.82894127262281558</v>
      </c>
      <c r="V69" s="168">
        <f t="shared" si="29"/>
        <v>-1.9562133333333332E-2</v>
      </c>
      <c r="W69" s="331">
        <f ca="1">VLOOKUP(E69,[1]TURN!TURN,MATCH(J69,[1]!BLDGTYPE,0),FALSE)</f>
        <v>0.06</v>
      </c>
      <c r="AB69" s="250">
        <f t="shared" ca="1" si="6"/>
        <v>0</v>
      </c>
    </row>
    <row r="70" spans="1:28">
      <c r="A70" s="49" t="str">
        <f t="shared" si="3"/>
        <v>Lighting Controls Interior-Integrated-Medium Ret-NR</v>
      </c>
      <c r="B70" s="242" t="s">
        <v>541</v>
      </c>
      <c r="C70" s="49" t="str">
        <f t="shared" si="21"/>
        <v>Lighting Controls Interior-NR-Medium Ret-Integrated</v>
      </c>
      <c r="D70" s="49" t="str">
        <f t="shared" si="22"/>
        <v>Lighting Controls Interior-NR-Medium Ret</v>
      </c>
      <c r="E70" s="49" t="str">
        <f t="shared" si="23"/>
        <v>Lighting Controls Interior-NR</v>
      </c>
      <c r="J70" t="s">
        <v>515</v>
      </c>
      <c r="K70" s="49" t="s">
        <v>200</v>
      </c>
      <c r="L70" s="48" t="str">
        <f ca="1">VLOOKUP(E70,[1]!STOCK,MATCH(J70,[1]!BLDGTYPE,0),FALSE)</f>
        <v>_PRE2013</v>
      </c>
      <c r="M70" s="245" t="str">
        <f>INDEX('[4]Lists&amp;Tables'!$BB$4:$BB$22,MATCH(J70,'[4]Lists&amp;Tables'!$BA$4:$BA$22,0),MATCH(M$9,'[4]Lists&amp;Tables'!$BB$3,0))</f>
        <v>C-Ret-Lgt-LPD Int-All-All-C</v>
      </c>
      <c r="N70" t="s">
        <v>548</v>
      </c>
      <c r="O70" s="50" t="s">
        <v>543</v>
      </c>
      <c r="P70">
        <v>15</v>
      </c>
      <c r="Q70" s="246">
        <f ca="1">VLOOKUP(CONCATENATE(O70,"kWh"),LookupNew,MATCH(J70,[1]!BLDGTYPE,0),FALSE)</f>
        <v>0</v>
      </c>
      <c r="R70" s="247">
        <f ca="1">VLOOKUP(CONCATENATE(O70,"Cost"),LookupNew,MATCH(J70,[1]!BLDGTYPE,0),FALSE)</f>
        <v>0</v>
      </c>
      <c r="S70">
        <f t="shared" si="4"/>
        <v>0.3</v>
      </c>
      <c r="T70" s="246">
        <f t="shared" ca="1" si="5"/>
        <v>0</v>
      </c>
      <c r="U70" s="168">
        <f t="shared" si="29"/>
        <v>0.8715651907801627</v>
      </c>
      <c r="V70" s="168">
        <f t="shared" si="29"/>
        <v>-1.7742399999999998E-2</v>
      </c>
      <c r="W70" s="331">
        <f ca="1">VLOOKUP(E70,[1]TURN!TURN,MATCH(J70,[1]!BLDGTYPE,0),FALSE)</f>
        <v>0.06</v>
      </c>
      <c r="AB70" s="250">
        <f t="shared" ca="1" si="6"/>
        <v>0</v>
      </c>
    </row>
    <row r="71" spans="1:28">
      <c r="A71" s="49" t="str">
        <f t="shared" si="3"/>
        <v>Lighting Controls Interior-Integrated-Small Ret-NR</v>
      </c>
      <c r="B71" s="242" t="s">
        <v>541</v>
      </c>
      <c r="C71" s="49" t="str">
        <f t="shared" si="21"/>
        <v>Lighting Controls Interior-NR-Small Ret-Integrated</v>
      </c>
      <c r="D71" s="49" t="str">
        <f t="shared" si="22"/>
        <v>Lighting Controls Interior-NR-Small Ret</v>
      </c>
      <c r="E71" s="49" t="str">
        <f t="shared" si="23"/>
        <v>Lighting Controls Interior-NR</v>
      </c>
      <c r="J71" t="s">
        <v>516</v>
      </c>
      <c r="K71" s="49" t="s">
        <v>200</v>
      </c>
      <c r="L71" s="48" t="str">
        <f ca="1">VLOOKUP(E71,[1]!STOCK,MATCH(J71,[1]!BLDGTYPE,0),FALSE)</f>
        <v>_PRE2013</v>
      </c>
      <c r="M71" s="245" t="str">
        <f>INDEX('[4]Lists&amp;Tables'!$BB$4:$BB$22,MATCH(J71,'[4]Lists&amp;Tables'!$BA$4:$BA$22,0),MATCH(M$9,'[4]Lists&amp;Tables'!$BB$3,0))</f>
        <v>C-Ret-Lgt-LPD Int-All-All-C</v>
      </c>
      <c r="N71" t="s">
        <v>548</v>
      </c>
      <c r="O71" s="50" t="s">
        <v>543</v>
      </c>
      <c r="P71">
        <v>15</v>
      </c>
      <c r="Q71" s="246">
        <f ca="1">VLOOKUP(CONCATENATE(O71,"kWh"),LookupNew,MATCH(J71,[1]!BLDGTYPE,0),FALSE)</f>
        <v>0</v>
      </c>
      <c r="R71" s="247">
        <f ca="1">VLOOKUP(CONCATENATE(O71,"Cost"),LookupNew,MATCH(J71,[1]!BLDGTYPE,0),FALSE)</f>
        <v>0</v>
      </c>
      <c r="S71">
        <f t="shared" si="4"/>
        <v>0.3</v>
      </c>
      <c r="T71" s="246">
        <f t="shared" ca="1" si="5"/>
        <v>0</v>
      </c>
      <c r="U71" s="168">
        <f t="shared" si="29"/>
        <v>0.96151554870691303</v>
      </c>
      <c r="V71" s="168">
        <f t="shared" si="29"/>
        <v>-1.4102933333333333E-2</v>
      </c>
      <c r="W71" s="331">
        <f ca="1">VLOOKUP(E71,[1]TURN!TURN,MATCH(J71,[1]!BLDGTYPE,0),FALSE)</f>
        <v>0.06</v>
      </c>
      <c r="AB71" s="250">
        <f t="shared" ca="1" si="6"/>
        <v>0</v>
      </c>
    </row>
    <row r="72" spans="1:28">
      <c r="A72" s="49" t="str">
        <f t="shared" si="3"/>
        <v>Lighting Controls Interior-Integrated-School K-12-NR</v>
      </c>
      <c r="B72" s="242" t="s">
        <v>541</v>
      </c>
      <c r="C72" s="49" t="str">
        <f t="shared" si="21"/>
        <v>Lighting Controls Interior-NR-School K-12-Integrated</v>
      </c>
      <c r="D72" s="49" t="str">
        <f t="shared" si="22"/>
        <v>Lighting Controls Interior-NR-School K-12</v>
      </c>
      <c r="E72" s="49" t="str">
        <f t="shared" si="23"/>
        <v>Lighting Controls Interior-NR</v>
      </c>
      <c r="J72" t="s">
        <v>295</v>
      </c>
      <c r="K72" s="49" t="s">
        <v>200</v>
      </c>
      <c r="L72" s="48" t="str">
        <f ca="1">VLOOKUP(E72,[1]!STOCK,MATCH(J72,[1]!BLDGTYPE,0),FALSE)</f>
        <v>_PRE2013</v>
      </c>
      <c r="M72" s="245" t="str">
        <f>INDEX('[4]Lists&amp;Tables'!$BB$4:$BB$22,MATCH(J72,'[4]Lists&amp;Tables'!$BA$4:$BA$22,0),MATCH(M$9,'[4]Lists&amp;Tables'!$BB$3,0))</f>
        <v>C-K12-Lgt-LPD Int-All-All-C</v>
      </c>
      <c r="N72" t="s">
        <v>549</v>
      </c>
      <c r="O72" s="50" t="s">
        <v>543</v>
      </c>
      <c r="P72">
        <v>15</v>
      </c>
      <c r="Q72" s="246">
        <f ca="1">VLOOKUP(CONCATENATE(O72,"kWh"),LookupNew,MATCH(J72,[1]!BLDGTYPE,0),FALSE)</f>
        <v>0.42</v>
      </c>
      <c r="R72" s="247">
        <f ca="1">VLOOKUP(CONCATENATE(O72,"Cost"),LookupNew,MATCH(J72,[1]!BLDGTYPE,0),FALSE)</f>
        <v>0.56277379746838629</v>
      </c>
      <c r="S72">
        <f t="shared" si="4"/>
        <v>0.3</v>
      </c>
      <c r="T72" s="246">
        <f t="shared" ca="1" si="5"/>
        <v>0.38103535628754426</v>
      </c>
      <c r="U72" s="168">
        <f t="shared" si="29"/>
        <v>0.90722703877986732</v>
      </c>
      <c r="V72" s="168">
        <f t="shared" si="29"/>
        <v>-2.18368E-2</v>
      </c>
      <c r="W72" s="331">
        <f ca="1">VLOOKUP(E72,[1]TURN!TURN,MATCH(J72,[1]!BLDGTYPE,0),FALSE)</f>
        <v>0.06</v>
      </c>
      <c r="AB72" s="250">
        <f t="shared" ca="1" si="6"/>
        <v>-9.1714559999999997E-3</v>
      </c>
    </row>
    <row r="73" spans="1:28">
      <c r="A73" s="49" t="str">
        <f t="shared" si="3"/>
        <v>Lighting Controls Interior-Integrated-University-NR</v>
      </c>
      <c r="B73" s="242" t="s">
        <v>541</v>
      </c>
      <c r="C73" s="49" t="str">
        <f t="shared" si="21"/>
        <v>Lighting Controls Interior-NR-University-Integrated</v>
      </c>
      <c r="D73" s="49" t="str">
        <f t="shared" si="22"/>
        <v>Lighting Controls Interior-NR-University</v>
      </c>
      <c r="E73" s="49" t="str">
        <f t="shared" si="23"/>
        <v>Lighting Controls Interior-NR</v>
      </c>
      <c r="J73" t="s">
        <v>509</v>
      </c>
      <c r="K73" s="49" t="s">
        <v>200</v>
      </c>
      <c r="L73" s="48" t="str">
        <f ca="1">VLOOKUP(E73,[1]!STOCK,MATCH(J73,[1]!BLDGTYPE,0),FALSE)</f>
        <v>_PRE2013</v>
      </c>
      <c r="M73" s="245" t="str">
        <f>INDEX('[4]Lists&amp;Tables'!$BB$4:$BB$22,MATCH(J73,'[4]Lists&amp;Tables'!$BA$4:$BA$22,0),MATCH(M$9,'[4]Lists&amp;Tables'!$BB$3,0))</f>
        <v>C-Unv-Lgt-LPD Int-All-All-C</v>
      </c>
      <c r="N73" t="s">
        <v>550</v>
      </c>
      <c r="O73" s="50" t="s">
        <v>543</v>
      </c>
      <c r="P73">
        <v>15</v>
      </c>
      <c r="Q73" s="246">
        <f ca="1">VLOOKUP(CONCATENATE(O73,"kWh"),LookupNew,MATCH(J73,[1]!BLDGTYPE,0),FALSE)</f>
        <v>0.42</v>
      </c>
      <c r="R73" s="247">
        <f ca="1">VLOOKUP(CONCATENATE(O73,"Cost"),LookupNew,MATCH(J73,[1]!BLDGTYPE,0),FALSE)</f>
        <v>0.56277379746838629</v>
      </c>
      <c r="S73">
        <f t="shared" si="4"/>
        <v>0.3</v>
      </c>
      <c r="T73" s="246">
        <f t="shared" ca="1" si="5"/>
        <v>0.42631289021593494</v>
      </c>
      <c r="U73" s="168">
        <f t="shared" si="29"/>
        <v>1.0150306909903213</v>
      </c>
      <c r="V73" s="168">
        <f t="shared" si="29"/>
        <v>-2.1381866666666666E-2</v>
      </c>
      <c r="W73" s="331">
        <f ca="1">VLOOKUP(E73,[1]TURN!TURN,MATCH(J73,[1]!BLDGTYPE,0),FALSE)</f>
        <v>0.06</v>
      </c>
      <c r="AB73" s="250">
        <f t="shared" ca="1" si="6"/>
        <v>-8.9803839999999992E-3</v>
      </c>
    </row>
    <row r="74" spans="1:28">
      <c r="A74" s="49" t="str">
        <f t="shared" si="3"/>
        <v>Lighting Controls Interior-Integrated-Warehouse-NR</v>
      </c>
      <c r="B74" s="242" t="s">
        <v>541</v>
      </c>
      <c r="C74" s="49" t="str">
        <f t="shared" si="21"/>
        <v>Lighting Controls Interior-NR-Warehouse-Integrated</v>
      </c>
      <c r="D74" s="49" t="str">
        <f t="shared" si="22"/>
        <v>Lighting Controls Interior-NR-Warehouse</v>
      </c>
      <c r="E74" s="49" t="str">
        <f t="shared" si="23"/>
        <v>Lighting Controls Interior-NR</v>
      </c>
      <c r="J74" t="s">
        <v>296</v>
      </c>
      <c r="K74" s="49" t="s">
        <v>200</v>
      </c>
      <c r="L74" s="48" t="str">
        <f ca="1">VLOOKUP(E74,[1]!STOCK,MATCH(J74,[1]!BLDGTYPE,0),FALSE)</f>
        <v>_PRE2013</v>
      </c>
      <c r="M74" s="245" t="str">
        <f>INDEX('[4]Lists&amp;Tables'!$BB$4:$BB$22,MATCH(J74,'[4]Lists&amp;Tables'!$BA$4:$BA$22,0),MATCH(M$9,'[4]Lists&amp;Tables'!$BB$3,0))</f>
        <v>C-War-Lgt-LPD Int-All-All-C</v>
      </c>
      <c r="N74" t="s">
        <v>551</v>
      </c>
      <c r="O74" s="50" t="s">
        <v>543</v>
      </c>
      <c r="P74">
        <v>15</v>
      </c>
      <c r="Q74" s="246">
        <f ca="1">VLOOKUP(CONCATENATE(O74,"kWh"),LookupNew,MATCH(J74,[1]!BLDGTYPE,0),FALSE)</f>
        <v>0.27999999999999997</v>
      </c>
      <c r="R74" s="247">
        <f ca="1">VLOOKUP(CONCATENATE(O74,"Cost"),LookupNew,MATCH(J74,[1]!BLDGTYPE,0),FALSE)</f>
        <v>0.36855086149632699</v>
      </c>
      <c r="S74">
        <f t="shared" si="4"/>
        <v>0.3</v>
      </c>
      <c r="T74" s="246">
        <f t="shared" ca="1" si="5"/>
        <v>0.21042963381990964</v>
      </c>
      <c r="U74" s="168">
        <f t="shared" si="29"/>
        <v>0.7515344064996774</v>
      </c>
      <c r="V74" s="168">
        <f t="shared" si="29"/>
        <v>-1.7742399999999998E-2</v>
      </c>
      <c r="W74" s="331">
        <f ca="1">VLOOKUP(E74,[1]TURN!TURN,MATCH(J74,[1]!BLDGTYPE,0),FALSE)</f>
        <v>0.06</v>
      </c>
      <c r="AB74" s="250">
        <f t="shared" ca="1" si="6"/>
        <v>-4.967871999999999E-3</v>
      </c>
    </row>
    <row r="75" spans="1:28">
      <c r="A75" s="49" t="str">
        <f t="shared" si="3"/>
        <v>Lighting Controls Interior-Integrated-Supermarket-NR</v>
      </c>
      <c r="B75" s="242" t="s">
        <v>541</v>
      </c>
      <c r="C75" s="49" t="str">
        <f t="shared" ref="C75:C82" si="30">CONCATENATE(D75,"-",O75)</f>
        <v>Lighting Controls Interior-NR-Supermarket-Integrated</v>
      </c>
      <c r="D75" s="49" t="str">
        <f t="shared" ref="D75:D82" si="31">CONCATENATE(B75,"-",K75,"-",J75)</f>
        <v>Lighting Controls Interior-NR-Supermarket</v>
      </c>
      <c r="E75" s="49" t="str">
        <f t="shared" ref="E75:E82" si="32">CONCATENATE(B75,"-",K75)</f>
        <v>Lighting Controls Interior-NR</v>
      </c>
      <c r="J75" t="s">
        <v>510</v>
      </c>
      <c r="K75" s="49" t="s">
        <v>200</v>
      </c>
      <c r="L75" s="48" t="str">
        <f ca="1">VLOOKUP(E75,[1]!STOCK,MATCH(J75,[1]!BLDGTYPE,0),FALSE)</f>
        <v>_PRE2013</v>
      </c>
      <c r="M75" s="245" t="str">
        <f>INDEX('[4]Lists&amp;Tables'!$BB$4:$BB$22,MATCH(J75,'[4]Lists&amp;Tables'!$BA$4:$BA$22,0),MATCH(M$9,'[4]Lists&amp;Tables'!$BB$3,0))</f>
        <v>C-Gro-Lgt-LPD Int-All-All-C</v>
      </c>
      <c r="N75" t="s">
        <v>552</v>
      </c>
      <c r="O75" s="50" t="s">
        <v>543</v>
      </c>
      <c r="P75">
        <v>15</v>
      </c>
      <c r="Q75" s="246">
        <f ca="1">VLOOKUP(CONCATENATE(O75,"kWh"),LookupNew,MATCH(J75,[1]!BLDGTYPE,0),FALSE)</f>
        <v>0</v>
      </c>
      <c r="R75" s="247">
        <f ca="1">VLOOKUP(CONCATENATE(O75,"Cost"),LookupNew,MATCH(J75,[1]!BLDGTYPE,0),FALSE)</f>
        <v>0</v>
      </c>
      <c r="S75">
        <f t="shared" si="4"/>
        <v>0.3</v>
      </c>
      <c r="T75" s="246">
        <f t="shared" ca="1" si="5"/>
        <v>0</v>
      </c>
      <c r="U75" s="168">
        <f t="shared" si="29"/>
        <v>1.0417938720629913</v>
      </c>
      <c r="V75" s="168">
        <f t="shared" si="29"/>
        <v>-1.0008533333333333E-2</v>
      </c>
      <c r="W75" s="331">
        <f ca="1">VLOOKUP(E75,[1]TURN!TURN,MATCH(J75,[1]!BLDGTYPE,0),FALSE)</f>
        <v>0.06</v>
      </c>
      <c r="AB75" s="250">
        <f t="shared" ca="1" si="6"/>
        <v>0</v>
      </c>
    </row>
    <row r="76" spans="1:28">
      <c r="A76" s="49" t="str">
        <f t="shared" ref="A76:A82" si="33">CONCATENATE(B76,"-",O76,"-",J76,"-",K76)</f>
        <v>Lighting Controls Interior-Integrated-MiniMart-NR</v>
      </c>
      <c r="B76" s="242" t="s">
        <v>541</v>
      </c>
      <c r="C76" s="49" t="str">
        <f t="shared" si="30"/>
        <v>Lighting Controls Interior-NR-MiniMart-Integrated</v>
      </c>
      <c r="D76" s="49" t="str">
        <f t="shared" si="31"/>
        <v>Lighting Controls Interior-NR-MiniMart</v>
      </c>
      <c r="E76" s="49" t="str">
        <f t="shared" si="32"/>
        <v>Lighting Controls Interior-NR</v>
      </c>
      <c r="J76" t="s">
        <v>511</v>
      </c>
      <c r="K76" s="49" t="s">
        <v>200</v>
      </c>
      <c r="L76" s="48" t="str">
        <f ca="1">VLOOKUP(E76,[1]!STOCK,MATCH(J76,[1]!BLDGTYPE,0),FALSE)</f>
        <v>_PRE2013</v>
      </c>
      <c r="M76" s="245" t="str">
        <f>INDEX('[4]Lists&amp;Tables'!$BB$4:$BB$22,MATCH(J76,'[4]Lists&amp;Tables'!$BA$4:$BA$22,0),MATCH(M$9,'[4]Lists&amp;Tables'!$BB$3,0))</f>
        <v>C-Gro-Lgt-LPD Int-All-All-C</v>
      </c>
      <c r="N76" t="s">
        <v>552</v>
      </c>
      <c r="O76" s="50" t="s">
        <v>543</v>
      </c>
      <c r="P76">
        <v>15</v>
      </c>
      <c r="Q76" s="246">
        <f ca="1">VLOOKUP(CONCATENATE(O76,"kWh"),LookupNew,MATCH(J76,[1]!BLDGTYPE,0),FALSE)</f>
        <v>0</v>
      </c>
      <c r="R76" s="247">
        <f ca="1">VLOOKUP(CONCATENATE(O76,"Cost"),LookupNew,MATCH(J76,[1]!BLDGTYPE,0),FALSE)</f>
        <v>0</v>
      </c>
      <c r="S76">
        <f t="shared" ref="S76:S82" si="34">VLOOKUP(O76,$S$4:$T$5,2,FALSE)</f>
        <v>0.3</v>
      </c>
      <c r="T76" s="246">
        <f t="shared" ref="T76:T82" ca="1" si="35">Q76*U76</f>
        <v>0</v>
      </c>
      <c r="U76" s="168">
        <f t="shared" si="29"/>
        <v>1.0805008357447128</v>
      </c>
      <c r="V76" s="168">
        <f t="shared" si="29"/>
        <v>-1.7742399999999998E-2</v>
      </c>
      <c r="W76" s="331">
        <f ca="1">VLOOKUP(E76,[1]TURN!TURN,MATCH(J76,[1]!BLDGTYPE,0),FALSE)</f>
        <v>0.06</v>
      </c>
      <c r="AB76" s="250">
        <f t="shared" ref="AB76:AB82" ca="1" si="36">Q76*V76</f>
        <v>0</v>
      </c>
    </row>
    <row r="77" spans="1:28">
      <c r="A77" s="49" t="str">
        <f t="shared" si="33"/>
        <v>Lighting Controls Interior-Integrated-Restaurant-NR</v>
      </c>
      <c r="B77" s="242" t="s">
        <v>541</v>
      </c>
      <c r="C77" s="49" t="str">
        <f t="shared" si="30"/>
        <v>Lighting Controls Interior-NR-Restaurant-Integrated</v>
      </c>
      <c r="D77" s="49" t="str">
        <f t="shared" si="31"/>
        <v>Lighting Controls Interior-NR-Restaurant</v>
      </c>
      <c r="E77" s="49" t="str">
        <f t="shared" si="32"/>
        <v>Lighting Controls Interior-NR</v>
      </c>
      <c r="J77" t="s">
        <v>293</v>
      </c>
      <c r="K77" s="49" t="s">
        <v>200</v>
      </c>
      <c r="L77" s="48" t="str">
        <f ca="1">VLOOKUP(E77,[1]!STOCK,MATCH(J77,[1]!BLDGTYPE,0),FALSE)</f>
        <v>_PRE2013</v>
      </c>
      <c r="M77" s="245" t="str">
        <f>INDEX('[4]Lists&amp;Tables'!$BB$4:$BB$22,MATCH(J77,'[4]Lists&amp;Tables'!$BA$4:$BA$22,0),MATCH(M$9,'[4]Lists&amp;Tables'!$BB$3,0))</f>
        <v>C-Res-Lgt-LPD Int-All-All-C</v>
      </c>
      <c r="N77" t="s">
        <v>553</v>
      </c>
      <c r="O77" s="50" t="s">
        <v>543</v>
      </c>
      <c r="P77">
        <v>15</v>
      </c>
      <c r="Q77" s="246">
        <f ca="1">VLOOKUP(CONCATENATE(O77,"kWh"),LookupNew,MATCH(J77,[1]!BLDGTYPE,0),FALSE)</f>
        <v>0</v>
      </c>
      <c r="R77" s="247">
        <f ca="1">VLOOKUP(CONCATENATE(O77,"Cost"),LookupNew,MATCH(J77,[1]!BLDGTYPE,0),FALSE)</f>
        <v>0</v>
      </c>
      <c r="S77">
        <f t="shared" si="34"/>
        <v>0.3</v>
      </c>
      <c r="T77" s="246">
        <f t="shared" ca="1" si="35"/>
        <v>0</v>
      </c>
      <c r="U77" s="168">
        <f t="shared" si="29"/>
        <v>0.92073401596975291</v>
      </c>
      <c r="V77" s="168">
        <f t="shared" si="29"/>
        <v>-2.6841066666666667E-2</v>
      </c>
      <c r="W77" s="331">
        <f ca="1">VLOOKUP(E77,[1]TURN!TURN,MATCH(J77,[1]!BLDGTYPE,0),FALSE)</f>
        <v>0.06</v>
      </c>
      <c r="AB77" s="250">
        <f t="shared" ca="1" si="36"/>
        <v>0</v>
      </c>
    </row>
    <row r="78" spans="1:28">
      <c r="A78" s="49" t="str">
        <f t="shared" si="33"/>
        <v>Lighting Controls Interior-Integrated-Lodging-NR</v>
      </c>
      <c r="B78" s="242" t="s">
        <v>541</v>
      </c>
      <c r="C78" s="49" t="str">
        <f t="shared" si="30"/>
        <v>Lighting Controls Interior-NR-Lodging-Integrated</v>
      </c>
      <c r="D78" s="49" t="str">
        <f t="shared" si="31"/>
        <v>Lighting Controls Interior-NR-Lodging</v>
      </c>
      <c r="E78" s="49" t="str">
        <f t="shared" si="32"/>
        <v>Lighting Controls Interior-NR</v>
      </c>
      <c r="J78" t="s">
        <v>289</v>
      </c>
      <c r="K78" s="49" t="s">
        <v>200</v>
      </c>
      <c r="L78" s="48" t="str">
        <f ca="1">VLOOKUP(E78,[1]!STOCK,MATCH(J78,[1]!BLDGTYPE,0),FALSE)</f>
        <v>_PRE2013</v>
      </c>
      <c r="M78" s="245" t="str">
        <f>INDEX('[4]Lists&amp;Tables'!$BB$4:$BB$22,MATCH(J78,'[4]Lists&amp;Tables'!$BA$4:$BA$22,0),MATCH(M$9,'[4]Lists&amp;Tables'!$BB$3,0))</f>
        <v>C-Lod-Lgt-LPD Int-All-All-C</v>
      </c>
      <c r="N78" t="s">
        <v>554</v>
      </c>
      <c r="O78" s="50" t="s">
        <v>543</v>
      </c>
      <c r="P78">
        <v>15</v>
      </c>
      <c r="Q78" s="246">
        <f ca="1">VLOOKUP(CONCATENATE(O78,"kWh"),LookupNew,MATCH(J78,[1]!BLDGTYPE,0),FALSE)</f>
        <v>0</v>
      </c>
      <c r="R78" s="247">
        <f ca="1">VLOOKUP(CONCATENATE(O78,"Cost"),LookupNew,MATCH(J78,[1]!BLDGTYPE,0),FALSE)</f>
        <v>0</v>
      </c>
      <c r="S78">
        <f t="shared" si="34"/>
        <v>0.3</v>
      </c>
      <c r="T78" s="246">
        <f t="shared" ca="1" si="35"/>
        <v>0</v>
      </c>
      <c r="U78" s="168">
        <f t="shared" si="29"/>
        <v>0.91364191185321664</v>
      </c>
      <c r="V78" s="168">
        <f t="shared" si="29"/>
        <v>-1.8197333333333333E-2</v>
      </c>
      <c r="W78" s="331">
        <f ca="1">VLOOKUP(E78,[1]TURN!TURN,MATCH(J78,[1]!BLDGTYPE,0),FALSE)</f>
        <v>0.06</v>
      </c>
      <c r="AB78" s="250">
        <f t="shared" ca="1" si="36"/>
        <v>0</v>
      </c>
    </row>
    <row r="79" spans="1:28">
      <c r="A79" s="49" t="str">
        <f t="shared" si="33"/>
        <v>Lighting Controls Interior-Integrated-Hospital-NR</v>
      </c>
      <c r="B79" s="242" t="s">
        <v>541</v>
      </c>
      <c r="C79" s="49" t="str">
        <f t="shared" si="30"/>
        <v>Lighting Controls Interior-NR-Hospital-Integrated</v>
      </c>
      <c r="D79" s="49" t="str">
        <f t="shared" si="31"/>
        <v>Lighting Controls Interior-NR-Hospital</v>
      </c>
      <c r="E79" s="49" t="str">
        <f t="shared" si="32"/>
        <v>Lighting Controls Interior-NR</v>
      </c>
      <c r="J79" t="s">
        <v>512</v>
      </c>
      <c r="K79" s="49" t="s">
        <v>200</v>
      </c>
      <c r="L79" s="48" t="str">
        <f ca="1">VLOOKUP(E79,[1]!STOCK,MATCH(J79,[1]!BLDGTYPE,0),FALSE)</f>
        <v>_PRE2013</v>
      </c>
      <c r="M79" s="245" t="str">
        <f>INDEX('[4]Lists&amp;Tables'!$BB$4:$BB$22,MATCH(J79,'[4]Lists&amp;Tables'!$BA$4:$BA$22,0),MATCH(M$9,'[4]Lists&amp;Tables'!$BB$3,0))</f>
        <v>C-Hos-Lgt-LPD Int-All-All-C</v>
      </c>
      <c r="N79" t="s">
        <v>555</v>
      </c>
      <c r="O79" s="50" t="s">
        <v>543</v>
      </c>
      <c r="P79">
        <v>15</v>
      </c>
      <c r="Q79" s="246">
        <f ca="1">VLOOKUP(CONCATENATE(O79,"kWh"),LookupNew,MATCH(J79,[1]!BLDGTYPE,0),FALSE)</f>
        <v>0</v>
      </c>
      <c r="R79" s="247">
        <f ca="1">VLOOKUP(CONCATENATE(O79,"Cost"),LookupNew,MATCH(J79,[1]!BLDGTYPE,0),FALSE)</f>
        <v>0</v>
      </c>
      <c r="S79">
        <f t="shared" si="34"/>
        <v>0.3</v>
      </c>
      <c r="T79" s="246">
        <f t="shared" ca="1" si="35"/>
        <v>0</v>
      </c>
      <c r="U79" s="168">
        <f t="shared" si="29"/>
        <v>0.82969226907044291</v>
      </c>
      <c r="V79" s="168">
        <f t="shared" si="29"/>
        <v>-3.2755199999999998E-2</v>
      </c>
      <c r="W79" s="331">
        <f ca="1">VLOOKUP(E79,[1]TURN!TURN,MATCH(J79,[1]!BLDGTYPE,0),FALSE)</f>
        <v>0.06</v>
      </c>
      <c r="AB79" s="250">
        <f t="shared" ca="1" si="36"/>
        <v>0</v>
      </c>
    </row>
    <row r="80" spans="1:28">
      <c r="A80" s="49" t="str">
        <f t="shared" si="33"/>
        <v>Lighting Controls Interior-Integrated-Residential Care-NR</v>
      </c>
      <c r="B80" s="242" t="s">
        <v>541</v>
      </c>
      <c r="C80" s="49" t="str">
        <f t="shared" si="30"/>
        <v>Lighting Controls Interior-NR-Residential Care-Integrated</v>
      </c>
      <c r="D80" s="49" t="str">
        <f t="shared" si="31"/>
        <v>Lighting Controls Interior-NR-Residential Care</v>
      </c>
      <c r="E80" s="49" t="str">
        <f t="shared" si="32"/>
        <v>Lighting Controls Interior-NR</v>
      </c>
      <c r="J80" t="s">
        <v>292</v>
      </c>
      <c r="K80" s="49" t="s">
        <v>200</v>
      </c>
      <c r="L80" s="48" t="str">
        <f ca="1">VLOOKUP(E80,[1]!STOCK,MATCH(J80,[1]!BLDGTYPE,0),FALSE)</f>
        <v>_PRE2013</v>
      </c>
      <c r="M80" s="245" t="str">
        <f>INDEX('[4]Lists&amp;Tables'!$BB$4:$BB$22,MATCH(J80,'[4]Lists&amp;Tables'!$BA$4:$BA$22,0),MATCH(M$9,'[4]Lists&amp;Tables'!$BB$3,0))</f>
        <v>C-Hos-Lgt-LPD Int-All-All-C</v>
      </c>
      <c r="N80" t="s">
        <v>555</v>
      </c>
      <c r="O80" s="50" t="s">
        <v>543</v>
      </c>
      <c r="P80">
        <v>15</v>
      </c>
      <c r="Q80" s="246">
        <f ca="1">VLOOKUP(CONCATENATE(O80,"kWh"),LookupNew,MATCH(J80,[1]!BLDGTYPE,0),FALSE)</f>
        <v>0</v>
      </c>
      <c r="R80" s="247">
        <f ca="1">VLOOKUP(CONCATENATE(O80,"Cost"),LookupNew,MATCH(J80,[1]!BLDGTYPE,0),FALSE)</f>
        <v>0</v>
      </c>
      <c r="S80">
        <f t="shared" si="34"/>
        <v>0.3</v>
      </c>
      <c r="T80" s="246">
        <f t="shared" ca="1" si="35"/>
        <v>0</v>
      </c>
      <c r="U80" s="168">
        <f t="shared" si="29"/>
        <v>1.0435981578612779</v>
      </c>
      <c r="V80" s="168">
        <f t="shared" si="29"/>
        <v>-1.8197333333333333E-2</v>
      </c>
      <c r="W80" s="331">
        <f ca="1">VLOOKUP(E80,[1]TURN!TURN,MATCH(J80,[1]!BLDGTYPE,0),FALSE)</f>
        <v>0.06</v>
      </c>
      <c r="AB80" s="250">
        <f t="shared" ca="1" si="36"/>
        <v>0</v>
      </c>
    </row>
    <row r="81" spans="1:28">
      <c r="A81" s="49" t="str">
        <f t="shared" si="33"/>
        <v>Lighting Controls Interior-Integrated-Assembly-NR</v>
      </c>
      <c r="B81" s="242" t="s">
        <v>541</v>
      </c>
      <c r="C81" s="49" t="str">
        <f t="shared" si="30"/>
        <v>Lighting Controls Interior-NR-Assembly-Integrated</v>
      </c>
      <c r="D81" s="49" t="str">
        <f t="shared" si="31"/>
        <v>Lighting Controls Interior-NR-Assembly</v>
      </c>
      <c r="E81" s="49" t="str">
        <f t="shared" si="32"/>
        <v>Lighting Controls Interior-NR</v>
      </c>
      <c r="J81" t="s">
        <v>287</v>
      </c>
      <c r="K81" s="49" t="s">
        <v>200</v>
      </c>
      <c r="L81" s="48" t="str">
        <f ca="1">VLOOKUP(E81,[1]!STOCK,MATCH(J81,[1]!BLDGTYPE,0),FALSE)</f>
        <v>_PRE2013</v>
      </c>
      <c r="M81" s="245" t="str">
        <f>INDEX('[4]Lists&amp;Tables'!$BB$4:$BB$22,MATCH(J81,'[4]Lists&amp;Tables'!$BA$4:$BA$22,0),MATCH(M$9,'[4]Lists&amp;Tables'!$BB$3,0))</f>
        <v>C-Oth-Lgt-LPD Int-All-All-C</v>
      </c>
      <c r="N81" t="s">
        <v>556</v>
      </c>
      <c r="O81" s="50" t="s">
        <v>543</v>
      </c>
      <c r="P81">
        <v>15</v>
      </c>
      <c r="Q81" s="246">
        <f ca="1">VLOOKUP(CONCATENATE(O81,"kWh"),LookupNew,MATCH(J81,[1]!BLDGTYPE,0),FALSE)</f>
        <v>0</v>
      </c>
      <c r="R81" s="247">
        <f ca="1">VLOOKUP(CONCATENATE(O81,"Cost"),LookupNew,MATCH(J81,[1]!BLDGTYPE,0),FALSE)</f>
        <v>0</v>
      </c>
      <c r="S81">
        <f t="shared" si="34"/>
        <v>0.3</v>
      </c>
      <c r="T81" s="246">
        <f t="shared" ca="1" si="35"/>
        <v>0</v>
      </c>
      <c r="U81" s="168">
        <f t="shared" si="29"/>
        <v>1.0820314279369219</v>
      </c>
      <c r="V81" s="168">
        <f t="shared" si="29"/>
        <v>-8.1887999999999996E-3</v>
      </c>
      <c r="W81" s="331">
        <f ca="1">VLOOKUP(E81,[1]TURN!TURN,MATCH(J81,[1]!BLDGTYPE,0),FALSE)</f>
        <v>0.06</v>
      </c>
      <c r="AB81" s="250">
        <f t="shared" ca="1" si="36"/>
        <v>0</v>
      </c>
    </row>
    <row r="82" spans="1:28">
      <c r="A82" s="49" t="str">
        <f t="shared" si="33"/>
        <v>Lighting Controls Interior-Integrated-Other-NR</v>
      </c>
      <c r="B82" s="242" t="s">
        <v>541</v>
      </c>
      <c r="C82" s="49" t="str">
        <f t="shared" si="30"/>
        <v>Lighting Controls Interior-NR-Other-Integrated</v>
      </c>
      <c r="D82" s="49" t="str">
        <f t="shared" si="31"/>
        <v>Lighting Controls Interior-NR-Other</v>
      </c>
      <c r="E82" s="49" t="str">
        <f t="shared" si="32"/>
        <v>Lighting Controls Interior-NR</v>
      </c>
      <c r="J82" t="s">
        <v>291</v>
      </c>
      <c r="K82" s="49" t="s">
        <v>200</v>
      </c>
      <c r="L82" s="48" t="str">
        <f ca="1">VLOOKUP(E82,[1]!STOCK,MATCH(J82,[1]!BLDGTYPE,0),FALSE)</f>
        <v>_PRE2013</v>
      </c>
      <c r="M82" s="245" t="str">
        <f>INDEX('[4]Lists&amp;Tables'!$BB$4:$BB$22,MATCH(J82,'[4]Lists&amp;Tables'!$BA$4:$BA$22,0),MATCH(M$9,'[4]Lists&amp;Tables'!$BB$3,0))</f>
        <v>C-Oth-Lgt-LPD Int-All-All-C</v>
      </c>
      <c r="N82" t="s">
        <v>556</v>
      </c>
      <c r="O82" s="50" t="s">
        <v>543</v>
      </c>
      <c r="P82">
        <v>15</v>
      </c>
      <c r="Q82" s="246">
        <f ca="1">VLOOKUP(CONCATENATE(O82,"kWh"),LookupNew,MATCH(J82,[1]!BLDGTYPE,0),FALSE)</f>
        <v>0.52499999999999991</v>
      </c>
      <c r="R82" s="247">
        <f ca="1">VLOOKUP(CONCATENATE(O82,"Cost"),LookupNew,MATCH(J82,[1]!BLDGTYPE,0),FALSE)</f>
        <v>0.56277379746838629</v>
      </c>
      <c r="S82">
        <f t="shared" si="34"/>
        <v>0.3</v>
      </c>
      <c r="T82" s="246">
        <f t="shared" ca="1" si="35"/>
        <v>0.55960888532044517</v>
      </c>
      <c r="U82" s="168">
        <f t="shared" si="29"/>
        <v>1.0659216863246577</v>
      </c>
      <c r="V82" s="168">
        <f t="shared" si="29"/>
        <v>-8.1887999999999996E-3</v>
      </c>
      <c r="W82" s="331">
        <f ca="1">VLOOKUP(E82,[1]TURN!TURN,MATCH(J82,[1]!BLDGTYPE,0),FALSE)</f>
        <v>0.06</v>
      </c>
      <c r="AB82" s="250">
        <f t="shared" ca="1" si="36"/>
        <v>-4.2991199999999992E-3</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1:U47"/>
  <sheetViews>
    <sheetView workbookViewId="0">
      <selection activeCell="F45" sqref="F45"/>
    </sheetView>
  </sheetViews>
  <sheetFormatPr defaultRowHeight="12.75"/>
  <cols>
    <col min="1" max="1" width="18.42578125" customWidth="1"/>
    <col min="2" max="2" width="46.28515625" customWidth="1"/>
    <col min="3" max="3" width="16.28515625" customWidth="1"/>
    <col min="4" max="4" width="11.140625" customWidth="1"/>
  </cols>
  <sheetData>
    <row r="1" spans="1:21">
      <c r="A1" s="23"/>
      <c r="B1" s="23"/>
      <c r="C1" s="23"/>
    </row>
    <row r="2" spans="1:21">
      <c r="A2" s="23"/>
      <c r="B2" s="23"/>
      <c r="C2" s="23"/>
    </row>
    <row r="3" spans="1:21">
      <c r="A3" s="23"/>
      <c r="B3" s="23"/>
      <c r="C3" s="23"/>
    </row>
    <row r="4" spans="1:21">
      <c r="A4" s="23"/>
      <c r="B4" s="23"/>
      <c r="C4" s="23"/>
    </row>
    <row r="5" spans="1:21">
      <c r="A5" s="221"/>
      <c r="B5" s="221"/>
      <c r="C5" s="221"/>
      <c r="D5" s="367" t="s">
        <v>290</v>
      </c>
      <c r="E5" s="367"/>
      <c r="F5" s="367"/>
      <c r="G5" s="367" t="s">
        <v>401</v>
      </c>
      <c r="H5" s="367"/>
      <c r="I5" s="367"/>
      <c r="J5" s="367"/>
      <c r="K5" s="368" t="s">
        <v>505</v>
      </c>
      <c r="L5" s="369"/>
      <c r="M5" s="229" t="s">
        <v>296</v>
      </c>
      <c r="N5" s="368" t="s">
        <v>288</v>
      </c>
      <c r="O5" s="369"/>
      <c r="P5" s="229" t="s">
        <v>293</v>
      </c>
      <c r="Q5" s="229" t="s">
        <v>289</v>
      </c>
      <c r="R5" s="367" t="s">
        <v>506</v>
      </c>
      <c r="S5" s="367"/>
      <c r="T5" s="229" t="s">
        <v>287</v>
      </c>
      <c r="U5" s="229" t="s">
        <v>291</v>
      </c>
    </row>
    <row r="6" spans="1:21">
      <c r="A6" s="229"/>
      <c r="B6" s="229" t="s">
        <v>485</v>
      </c>
      <c r="C6" s="229" t="s">
        <v>486</v>
      </c>
      <c r="D6" s="234" t="s">
        <v>42</v>
      </c>
      <c r="E6" s="234" t="s">
        <v>507</v>
      </c>
      <c r="F6" s="234" t="s">
        <v>508</v>
      </c>
      <c r="G6" s="234" t="s">
        <v>513</v>
      </c>
      <c r="H6" s="234" t="s">
        <v>514</v>
      </c>
      <c r="I6" s="234" t="s">
        <v>515</v>
      </c>
      <c r="J6" s="234" t="s">
        <v>516</v>
      </c>
      <c r="K6" s="234" t="s">
        <v>295</v>
      </c>
      <c r="L6" s="234" t="s">
        <v>509</v>
      </c>
      <c r="M6" s="234" t="s">
        <v>296</v>
      </c>
      <c r="N6" s="234" t="s">
        <v>510</v>
      </c>
      <c r="O6" s="234" t="s">
        <v>511</v>
      </c>
      <c r="P6" s="234" t="s">
        <v>293</v>
      </c>
      <c r="Q6" s="234" t="s">
        <v>289</v>
      </c>
      <c r="R6" s="234" t="s">
        <v>512</v>
      </c>
      <c r="S6" s="234" t="s">
        <v>292</v>
      </c>
      <c r="T6" s="234" t="s">
        <v>287</v>
      </c>
      <c r="U6" s="234" t="s">
        <v>291</v>
      </c>
    </row>
    <row r="7" spans="1:21">
      <c r="A7" s="222"/>
      <c r="B7" s="223" t="s">
        <v>487</v>
      </c>
      <c r="C7" s="230" t="s">
        <v>488</v>
      </c>
    </row>
    <row r="8" spans="1:21">
      <c r="A8" s="224"/>
      <c r="B8" s="225" t="s">
        <v>489</v>
      </c>
      <c r="C8" s="230" t="s">
        <v>490</v>
      </c>
      <c r="D8">
        <f ca="1">VLOOKUP($C8,[1]!POST2013,MATCH(D$6,[1]!BLDGTYPE,0),FALSE)</f>
        <v>1</v>
      </c>
      <c r="E8">
        <f ca="1">VLOOKUP($C8,[1]!POST2013,MATCH(E$6,[1]!BLDGTYPE,0),FALSE)</f>
        <v>1</v>
      </c>
      <c r="F8">
        <f ca="1">VLOOKUP($C8,[1]!POST2013,MATCH(F$6,[1]!BLDGTYPE,0),FALSE)</f>
        <v>1</v>
      </c>
      <c r="G8">
        <f ca="1">VLOOKUP($C8,[1]!POST2013,MATCH(G$6,[1]!BLDGTYPE,0),FALSE)</f>
        <v>1</v>
      </c>
      <c r="H8">
        <f ca="1">VLOOKUP($C8,[1]!POST2013,MATCH(H$6,[1]!BLDGTYPE,0),FALSE)</f>
        <v>1</v>
      </c>
      <c r="I8">
        <f ca="1">VLOOKUP($C8,[1]!POST2013,MATCH(I$6,[1]!BLDGTYPE,0),FALSE)</f>
        <v>1</v>
      </c>
      <c r="J8">
        <f ca="1">VLOOKUP($C8,[1]!POST2013,MATCH(J$6,[1]!BLDGTYPE,0),FALSE)</f>
        <v>1</v>
      </c>
      <c r="K8">
        <f ca="1">VLOOKUP($C8,[1]!POST2013,MATCH(K$6,[1]!BLDGTYPE,0),FALSE)</f>
        <v>1</v>
      </c>
      <c r="L8">
        <f ca="1">VLOOKUP($C8,[1]!POST2013,MATCH(L$6,[1]!BLDGTYPE,0),FALSE)</f>
        <v>1</v>
      </c>
      <c r="M8">
        <f ca="1">VLOOKUP($C8,[1]!POST2013,MATCH(M$6,[1]!BLDGTYPE,0),FALSE)</f>
        <v>1</v>
      </c>
      <c r="N8">
        <f ca="1">VLOOKUP($C8,[1]!POST2013,MATCH(N$6,[1]!BLDGTYPE,0),FALSE)</f>
        <v>1</v>
      </c>
      <c r="O8">
        <f ca="1">VLOOKUP($C8,[1]!POST2013,MATCH(O$6,[1]!BLDGTYPE,0),FALSE)</f>
        <v>1</v>
      </c>
      <c r="P8">
        <f ca="1">VLOOKUP($C8,[1]!POST2013,MATCH(P$6,[1]!BLDGTYPE,0),FALSE)</f>
        <v>1</v>
      </c>
      <c r="Q8">
        <f ca="1">VLOOKUP($C8,[1]!POST2013,MATCH(Q$6,[1]!BLDGTYPE,0),FALSE)</f>
        <v>1</v>
      </c>
      <c r="R8">
        <f ca="1">VLOOKUP($C8,[1]!POST2013,MATCH(R$6,[1]!BLDGTYPE,0),FALSE)</f>
        <v>1</v>
      </c>
      <c r="S8">
        <f ca="1">VLOOKUP($C8,[1]!POST2013,MATCH(S$6,[1]!BLDGTYPE,0),FALSE)</f>
        <v>1</v>
      </c>
      <c r="T8">
        <f ca="1">VLOOKUP($C8,[1]!POST2013,MATCH(T$6,[1]!BLDGTYPE,0),FALSE)</f>
        <v>1</v>
      </c>
      <c r="U8">
        <f ca="1">VLOOKUP($C8,[1]!POST2013,MATCH(U$6,[1]!BLDGTYPE,0),FALSE)</f>
        <v>1</v>
      </c>
    </row>
    <row r="9" spans="1:21">
      <c r="A9" s="64"/>
      <c r="B9" s="221"/>
      <c r="C9" s="231" t="s">
        <v>491</v>
      </c>
      <c r="D9">
        <f ca="1">VLOOKUP($C9,[1]!POST2013,MATCH(D$6,[1]!BLDGTYPE,0),FALSE)</f>
        <v>3300</v>
      </c>
      <c r="E9">
        <f ca="1">VLOOKUP($C9,[1]!POST2013,MATCH(E$6,[1]!BLDGTYPE,0),FALSE)</f>
        <v>2800</v>
      </c>
      <c r="F9">
        <f ca="1">VLOOKUP($C9,[1]!POST2013,MATCH(F$6,[1]!BLDGTYPE,0),FALSE)</f>
        <v>2600</v>
      </c>
      <c r="G9">
        <f ca="1">VLOOKUP($C9,[1]!POST2013,MATCH(G$6,[1]!BLDGTYPE,0),FALSE)</f>
        <v>6200</v>
      </c>
      <c r="H9">
        <f ca="1">VLOOKUP($C9,[1]!POST2013,MATCH(H$6,[1]!BLDGTYPE,0),FALSE)</f>
        <v>3800</v>
      </c>
      <c r="I9">
        <f ca="1">VLOOKUP($C9,[1]!POST2013,MATCH(I$6,[1]!BLDGTYPE,0),FALSE)</f>
        <v>3800</v>
      </c>
      <c r="J9">
        <f ca="1">VLOOKUP($C9,[1]!POST2013,MATCH(J$6,[1]!BLDGTYPE,0),FALSE)</f>
        <v>2800</v>
      </c>
      <c r="K9">
        <f ca="1">VLOOKUP($C9,[1]!POST2013,MATCH(K$6,[1]!BLDGTYPE,0),FALSE)</f>
        <v>2700</v>
      </c>
      <c r="L9">
        <f ca="1">VLOOKUP($C9,[1]!POST2013,MATCH(L$6,[1]!BLDGTYPE,0),FALSE)</f>
        <v>3600</v>
      </c>
      <c r="M9">
        <f ca="1">VLOOKUP($C9,[1]!POST2013,MATCH(M$6,[1]!BLDGTYPE,0),FALSE)</f>
        <v>2700</v>
      </c>
      <c r="N9">
        <f ca="1">VLOOKUP($C9,[1]!POST2013,MATCH(N$6,[1]!BLDGTYPE,0),FALSE)</f>
        <v>7300</v>
      </c>
      <c r="O9">
        <f ca="1">VLOOKUP($C9,[1]!POST2013,MATCH(O$6,[1]!BLDGTYPE,0),FALSE)</f>
        <v>6800</v>
      </c>
      <c r="P9">
        <f ca="1">VLOOKUP($C9,[1]!POST2013,MATCH(P$6,[1]!BLDGTYPE,0),FALSE)</f>
        <v>5400</v>
      </c>
      <c r="Q9">
        <f ca="1">VLOOKUP($C9,[1]!POST2013,MATCH(Q$6,[1]!BLDGTYPE,0),FALSE)</f>
        <v>3000</v>
      </c>
      <c r="R9">
        <f ca="1">VLOOKUP($C9,[1]!POST2013,MATCH(R$6,[1]!BLDGTYPE,0),FALSE)</f>
        <v>6400</v>
      </c>
      <c r="S9">
        <f ca="1">VLOOKUP($C9,[1]!POST2013,MATCH(S$6,[1]!BLDGTYPE,0),FALSE)</f>
        <v>5700</v>
      </c>
      <c r="T9">
        <f ca="1">VLOOKUP($C9,[1]!POST2013,MATCH(T$6,[1]!BLDGTYPE,0),FALSE)</f>
        <v>3000</v>
      </c>
      <c r="U9">
        <f ca="1">VLOOKUP($C9,[1]!POST2013,MATCH(U$6,[1]!BLDGTYPE,0),FALSE)</f>
        <v>4100</v>
      </c>
    </row>
    <row r="10" spans="1:21">
      <c r="A10" s="221"/>
      <c r="B10" s="222" t="s">
        <v>492</v>
      </c>
      <c r="C10" s="232"/>
      <c r="D10">
        <f ca="1">D8*D9</f>
        <v>3300</v>
      </c>
      <c r="E10">
        <f t="shared" ref="E10:U10" ca="1" si="0">E8*E9</f>
        <v>2800</v>
      </c>
      <c r="F10">
        <f t="shared" ca="1" si="0"/>
        <v>2600</v>
      </c>
      <c r="G10">
        <f t="shared" ca="1" si="0"/>
        <v>6200</v>
      </c>
      <c r="H10">
        <f t="shared" ca="1" si="0"/>
        <v>3800</v>
      </c>
      <c r="I10">
        <f t="shared" ca="1" si="0"/>
        <v>3800</v>
      </c>
      <c r="J10">
        <f t="shared" ca="1" si="0"/>
        <v>2800</v>
      </c>
      <c r="K10">
        <f t="shared" ca="1" si="0"/>
        <v>2700</v>
      </c>
      <c r="L10">
        <f t="shared" ca="1" si="0"/>
        <v>3600</v>
      </c>
      <c r="M10">
        <f t="shared" ca="1" si="0"/>
        <v>2700</v>
      </c>
      <c r="N10">
        <f t="shared" ca="1" si="0"/>
        <v>7300</v>
      </c>
      <c r="O10">
        <f t="shared" ca="1" si="0"/>
        <v>6800</v>
      </c>
      <c r="P10">
        <f t="shared" ca="1" si="0"/>
        <v>5400</v>
      </c>
      <c r="Q10">
        <f t="shared" ca="1" si="0"/>
        <v>3000</v>
      </c>
      <c r="R10">
        <f t="shared" ca="1" si="0"/>
        <v>6400</v>
      </c>
      <c r="S10">
        <f t="shared" ca="1" si="0"/>
        <v>5700</v>
      </c>
      <c r="T10">
        <f t="shared" ca="1" si="0"/>
        <v>3000</v>
      </c>
      <c r="U10">
        <f t="shared" ca="1" si="0"/>
        <v>4100</v>
      </c>
    </row>
    <row r="11" spans="1:21">
      <c r="A11" s="23"/>
      <c r="B11" s="225" t="s">
        <v>493</v>
      </c>
      <c r="C11" s="232"/>
    </row>
    <row r="12" spans="1:21">
      <c r="A12" s="23"/>
      <c r="B12" s="23"/>
      <c r="C12" s="232"/>
    </row>
    <row r="13" spans="1:21">
      <c r="A13" s="23"/>
      <c r="B13" s="23"/>
      <c r="C13" s="232"/>
    </row>
    <row r="14" spans="1:21">
      <c r="A14" s="73" t="s">
        <v>494</v>
      </c>
      <c r="B14" s="289" t="s">
        <v>495</v>
      </c>
      <c r="C14" s="232"/>
    </row>
    <row r="15" spans="1:21">
      <c r="A15" s="23"/>
      <c r="B15" s="231" t="s">
        <v>496</v>
      </c>
      <c r="C15" s="232"/>
    </row>
    <row r="16" spans="1:21">
      <c r="A16" s="23"/>
      <c r="B16" s="231" t="s">
        <v>497</v>
      </c>
      <c r="C16" s="232"/>
    </row>
    <row r="17" spans="1:21">
      <c r="A17" s="23"/>
      <c r="B17" s="231" t="s">
        <v>498</v>
      </c>
      <c r="C17" s="232"/>
    </row>
    <row r="18" spans="1:21">
      <c r="A18" s="23"/>
      <c r="B18" s="289" t="s">
        <v>499</v>
      </c>
      <c r="C18" s="232"/>
    </row>
    <row r="19" spans="1:21">
      <c r="A19" s="23"/>
      <c r="B19" s="290" t="s">
        <v>500</v>
      </c>
      <c r="C19" s="232"/>
    </row>
    <row r="20" spans="1:21">
      <c r="A20" s="23"/>
      <c r="B20" s="289" t="s">
        <v>501</v>
      </c>
      <c r="C20" s="232"/>
    </row>
    <row r="21" spans="1:21">
      <c r="A21" s="23"/>
      <c r="B21" s="89"/>
    </row>
    <row r="22" spans="1:21">
      <c r="A22" s="73" t="s">
        <v>502</v>
      </c>
      <c r="B22" s="23" t="s">
        <v>503</v>
      </c>
      <c r="C22" s="232" t="s">
        <v>797</v>
      </c>
      <c r="D22" s="168">
        <f>'CBSA Data'!$C$10</f>
        <v>0.50527001127628812</v>
      </c>
      <c r="E22" s="168">
        <f>'CBSA Data'!$C$10</f>
        <v>0.50527001127628812</v>
      </c>
      <c r="F22" s="168">
        <f>'CBSA Data'!$C$10</f>
        <v>0.50527001127628812</v>
      </c>
      <c r="K22" s="168">
        <f>'CBSA Data'!$O$10</f>
        <v>0.78474440033696813</v>
      </c>
      <c r="L22" s="168">
        <v>0.5</v>
      </c>
      <c r="M22" s="168">
        <f>'CBSA Data'!$V$10</f>
        <v>0.69921768243993909</v>
      </c>
      <c r="U22" s="168">
        <f>'CBSA Data'!$AD$10</f>
        <v>0.25562759929155504</v>
      </c>
    </row>
    <row r="23" spans="1:21">
      <c r="A23" s="64"/>
      <c r="B23" s="23" t="s">
        <v>518</v>
      </c>
      <c r="C23" s="232" t="s">
        <v>798</v>
      </c>
      <c r="D23" s="168">
        <f>'CBSA Data'!$C$96</f>
        <v>0.75729180816890651</v>
      </c>
      <c r="E23" s="168">
        <f>'CBSA Data'!$C$96</f>
        <v>0.75729180816890651</v>
      </c>
      <c r="F23" s="168">
        <f>'CBSA Data'!$C$96</f>
        <v>0.75729180816890651</v>
      </c>
      <c r="K23" s="168">
        <f>'CBSA Data'!$O$95</f>
        <v>0.70961950735095192</v>
      </c>
      <c r="L23" s="168">
        <f>'CBSA Data'!$O$95</f>
        <v>0.70961950735095192</v>
      </c>
      <c r="M23" s="168">
        <f>'CBSA Data'!$V$95</f>
        <v>0.74929334511440504</v>
      </c>
      <c r="U23" s="168">
        <v>0.7</v>
      </c>
    </row>
    <row r="24" spans="1:21">
      <c r="A24" s="64"/>
      <c r="B24" s="23" t="s">
        <v>205</v>
      </c>
      <c r="D24" s="168">
        <f>D22*D23</f>
        <v>0.38263684045294399</v>
      </c>
      <c r="E24" s="168">
        <f t="shared" ref="E24:U24" si="1">E22*E23</f>
        <v>0.38263684045294399</v>
      </c>
      <c r="F24" s="168">
        <f t="shared" si="1"/>
        <v>0.38263684045294399</v>
      </c>
      <c r="G24" s="168">
        <f t="shared" si="1"/>
        <v>0</v>
      </c>
      <c r="H24" s="168">
        <f t="shared" si="1"/>
        <v>0</v>
      </c>
      <c r="I24" s="168">
        <f t="shared" si="1"/>
        <v>0</v>
      </c>
      <c r="J24" s="168">
        <f t="shared" si="1"/>
        <v>0</v>
      </c>
      <c r="K24" s="168">
        <f t="shared" si="1"/>
        <v>0.55686993476353752</v>
      </c>
      <c r="L24" s="168">
        <f t="shared" si="1"/>
        <v>0.35480975367547596</v>
      </c>
      <c r="M24" s="168">
        <f t="shared" si="1"/>
        <v>0.52391915623856378</v>
      </c>
      <c r="N24" s="168">
        <f t="shared" si="1"/>
        <v>0</v>
      </c>
      <c r="O24" s="168">
        <f t="shared" si="1"/>
        <v>0</v>
      </c>
      <c r="P24" s="168">
        <f t="shared" si="1"/>
        <v>0</v>
      </c>
      <c r="Q24" s="168">
        <f t="shared" si="1"/>
        <v>0</v>
      </c>
      <c r="R24" s="168">
        <f t="shared" si="1"/>
        <v>0</v>
      </c>
      <c r="S24" s="168">
        <f t="shared" si="1"/>
        <v>0</v>
      </c>
      <c r="T24" s="168">
        <f t="shared" si="1"/>
        <v>0</v>
      </c>
      <c r="U24" s="168">
        <f t="shared" si="1"/>
        <v>0.17893931950408851</v>
      </c>
    </row>
    <row r="25" spans="1:21">
      <c r="A25" s="64"/>
      <c r="B25" s="23"/>
      <c r="C25" s="232"/>
      <c r="D25" s="168"/>
      <c r="E25" s="168"/>
      <c r="F25" s="168"/>
      <c r="K25" s="168"/>
      <c r="L25" s="168"/>
      <c r="M25" s="168"/>
      <c r="U25" s="168"/>
    </row>
    <row r="26" spans="1:21">
      <c r="A26" s="23"/>
      <c r="B26" s="64" t="s">
        <v>770</v>
      </c>
      <c r="C26" s="232"/>
      <c r="D26" s="292">
        <v>2.7</v>
      </c>
      <c r="E26" s="292">
        <v>2.2999999999999998</v>
      </c>
      <c r="F26" s="292">
        <v>2.1</v>
      </c>
      <c r="G26" s="292"/>
      <c r="H26" s="292"/>
      <c r="I26" s="292"/>
      <c r="J26" s="292"/>
      <c r="K26" s="292">
        <v>2</v>
      </c>
      <c r="L26" s="292">
        <v>2</v>
      </c>
      <c r="M26" s="292">
        <v>1.2</v>
      </c>
      <c r="N26" s="292"/>
      <c r="O26" s="292"/>
      <c r="P26" s="292"/>
      <c r="Q26" s="292"/>
      <c r="R26" s="292"/>
      <c r="S26" s="292"/>
      <c r="T26" s="292"/>
      <c r="U26" s="292">
        <v>2.2999999999999998</v>
      </c>
    </row>
    <row r="27" spans="1:21">
      <c r="A27" s="23"/>
      <c r="B27" s="23" t="s">
        <v>771</v>
      </c>
      <c r="C27" s="232"/>
      <c r="D27" s="238">
        <v>1.6</v>
      </c>
      <c r="E27" s="238">
        <v>1.4</v>
      </c>
      <c r="F27" s="238">
        <v>1.4</v>
      </c>
      <c r="K27">
        <v>1.2</v>
      </c>
      <c r="L27">
        <v>1.2</v>
      </c>
      <c r="M27">
        <v>0.7</v>
      </c>
      <c r="U27">
        <v>1.5</v>
      </c>
    </row>
    <row r="28" spans="1:21">
      <c r="A28" s="23"/>
      <c r="B28" s="64" t="s">
        <v>534</v>
      </c>
      <c r="C28" s="232"/>
      <c r="D28" s="168">
        <f>'Costs &amp; Savings Data'!$C$4</f>
        <v>0.25</v>
      </c>
      <c r="E28" s="168">
        <f>'Costs &amp; Savings Data'!$C$4</f>
        <v>0.25</v>
      </c>
      <c r="F28" s="168">
        <f>'Costs &amp; Savings Data'!$C$4</f>
        <v>0.25</v>
      </c>
      <c r="K28" s="168">
        <f>'Costs &amp; Savings Data'!$C$4</f>
        <v>0.25</v>
      </c>
      <c r="L28" s="168">
        <f>'Costs &amp; Savings Data'!$C$4</f>
        <v>0.25</v>
      </c>
      <c r="M28" s="168">
        <f>'Costs &amp; Savings Data'!$C$6</f>
        <v>0.3</v>
      </c>
      <c r="U28" s="168">
        <f>'Costs &amp; Savings Data'!$C$4</f>
        <v>0.25</v>
      </c>
    </row>
    <row r="29" spans="1:21">
      <c r="A29" s="23"/>
      <c r="B29" s="227" t="s">
        <v>772</v>
      </c>
      <c r="D29" s="291">
        <f>D26*D28</f>
        <v>0.67500000000000004</v>
      </c>
      <c r="E29" s="291">
        <f t="shared" ref="E29:F29" si="2">E26*E28</f>
        <v>0.57499999999999996</v>
      </c>
      <c r="F29" s="291">
        <f t="shared" si="2"/>
        <v>0.52500000000000002</v>
      </c>
      <c r="K29" s="291">
        <f t="shared" ref="K29" si="3">K26*K28</f>
        <v>0.5</v>
      </c>
      <c r="L29" s="291">
        <f t="shared" ref="L29" si="4">L26*L28</f>
        <v>0.5</v>
      </c>
      <c r="M29" s="291">
        <f t="shared" ref="M29" si="5">M26*M28</f>
        <v>0.36</v>
      </c>
      <c r="U29" s="291">
        <f t="shared" ref="U29" si="6">U26*U28</f>
        <v>0.57499999999999996</v>
      </c>
    </row>
    <row r="30" spans="1:21">
      <c r="A30" s="23"/>
      <c r="B30" s="227" t="s">
        <v>773</v>
      </c>
      <c r="C30" s="232" t="s">
        <v>557</v>
      </c>
      <c r="D30" s="169">
        <f>D27*D28</f>
        <v>0.4</v>
      </c>
      <c r="E30" s="169">
        <f t="shared" ref="E30:F30" si="7">E27*E28</f>
        <v>0.35</v>
      </c>
      <c r="F30" s="169">
        <f t="shared" si="7"/>
        <v>0.35</v>
      </c>
      <c r="G30" s="169">
        <f t="shared" ref="G30:T30" si="8">G26*G28</f>
        <v>0</v>
      </c>
      <c r="H30" s="169">
        <f t="shared" si="8"/>
        <v>0</v>
      </c>
      <c r="I30" s="169">
        <f t="shared" si="8"/>
        <v>0</v>
      </c>
      <c r="J30" s="169">
        <f t="shared" si="8"/>
        <v>0</v>
      </c>
      <c r="K30" s="169">
        <f t="shared" ref="K30:M30" si="9">K27*K28</f>
        <v>0.3</v>
      </c>
      <c r="L30" s="169">
        <f t="shared" si="9"/>
        <v>0.3</v>
      </c>
      <c r="M30" s="169">
        <f t="shared" si="9"/>
        <v>0.21</v>
      </c>
      <c r="N30" s="169">
        <f t="shared" si="8"/>
        <v>0</v>
      </c>
      <c r="O30" s="169">
        <f t="shared" si="8"/>
        <v>0</v>
      </c>
      <c r="P30" s="169">
        <f t="shared" si="8"/>
        <v>0</v>
      </c>
      <c r="Q30" s="169">
        <f t="shared" si="8"/>
        <v>0</v>
      </c>
      <c r="R30" s="169">
        <f t="shared" si="8"/>
        <v>0</v>
      </c>
      <c r="S30" s="169">
        <f t="shared" si="8"/>
        <v>0</v>
      </c>
      <c r="T30" s="169">
        <f t="shared" si="8"/>
        <v>0</v>
      </c>
      <c r="U30" s="169">
        <f t="shared" ref="U30" si="10">U27*U28</f>
        <v>0.375</v>
      </c>
    </row>
    <row r="31" spans="1:21">
      <c r="A31" s="23"/>
      <c r="B31" s="129" t="s">
        <v>519</v>
      </c>
      <c r="C31" s="232"/>
      <c r="D31" s="169">
        <f>D27-D30</f>
        <v>1.2000000000000002</v>
      </c>
      <c r="E31" s="169">
        <f t="shared" ref="E31:F31" si="11">E27-E30</f>
        <v>1.0499999999999998</v>
      </c>
      <c r="F31" s="169">
        <f t="shared" si="11"/>
        <v>1.0499999999999998</v>
      </c>
      <c r="K31" s="169">
        <f t="shared" ref="K31:M31" si="12">K27-K30</f>
        <v>0.89999999999999991</v>
      </c>
      <c r="L31" s="169">
        <f t="shared" si="12"/>
        <v>0.89999999999999991</v>
      </c>
      <c r="M31" s="169">
        <f t="shared" si="12"/>
        <v>0.49</v>
      </c>
      <c r="U31" s="169">
        <f t="shared" ref="U31" si="13">U27-U30</f>
        <v>1.125</v>
      </c>
    </row>
    <row r="32" spans="1:21">
      <c r="A32" s="23"/>
      <c r="B32" s="23"/>
      <c r="C32" s="232"/>
    </row>
    <row r="33" spans="1:21">
      <c r="A33" s="23"/>
      <c r="B33" t="s">
        <v>535</v>
      </c>
      <c r="C33" s="232"/>
      <c r="D33" s="168">
        <f>'Costs &amp; Savings Data'!$C$5</f>
        <v>0.35</v>
      </c>
      <c r="E33" s="168">
        <f>'Costs &amp; Savings Data'!$C$5</f>
        <v>0.35</v>
      </c>
      <c r="F33" s="168">
        <f>'Costs &amp; Savings Data'!$C$5</f>
        <v>0.35</v>
      </c>
      <c r="K33" s="168">
        <f>'Costs &amp; Savings Data'!$C$5</f>
        <v>0.35</v>
      </c>
      <c r="L33" s="168">
        <f>'Costs &amp; Savings Data'!$C$5</f>
        <v>0.35</v>
      </c>
      <c r="M33" s="168">
        <f>'Costs &amp; Savings Data'!$C$7</f>
        <v>0.4</v>
      </c>
      <c r="U33" s="168">
        <f>'Costs &amp; Savings Data'!$C$5</f>
        <v>0.35</v>
      </c>
    </row>
    <row r="34" spans="1:21">
      <c r="A34" s="23"/>
      <c r="C34" s="232"/>
      <c r="D34" s="168"/>
      <c r="E34" s="168"/>
      <c r="F34" s="168"/>
      <c r="K34" s="168"/>
      <c r="L34" s="168"/>
      <c r="M34" s="168"/>
      <c r="U34" s="168"/>
    </row>
    <row r="35" spans="1:21">
      <c r="A35" s="23"/>
      <c r="B35" s="227" t="s">
        <v>774</v>
      </c>
      <c r="D35" s="169">
        <f>D33*D26</f>
        <v>0.94499999999999995</v>
      </c>
      <c r="E35" s="169">
        <f t="shared" ref="E35:F35" si="14">E33*E26</f>
        <v>0.80499999999999994</v>
      </c>
      <c r="F35" s="169">
        <f t="shared" si="14"/>
        <v>0.73499999999999999</v>
      </c>
      <c r="K35" s="169">
        <f t="shared" ref="K35:M35" si="15">K33*K26</f>
        <v>0.7</v>
      </c>
      <c r="L35" s="169">
        <f t="shared" si="15"/>
        <v>0.7</v>
      </c>
      <c r="M35" s="169">
        <f t="shared" si="15"/>
        <v>0.48</v>
      </c>
      <c r="U35" s="169">
        <f>U33*U26</f>
        <v>0.80499999999999994</v>
      </c>
    </row>
    <row r="36" spans="1:21">
      <c r="A36" s="23"/>
      <c r="B36" s="227" t="s">
        <v>775</v>
      </c>
      <c r="C36" s="232" t="s">
        <v>558</v>
      </c>
      <c r="D36" s="169">
        <f>D33*D27</f>
        <v>0.55999999999999994</v>
      </c>
      <c r="E36" s="169">
        <f t="shared" ref="E36:F36" si="16">E33*E27</f>
        <v>0.48999999999999994</v>
      </c>
      <c r="F36" s="169">
        <f t="shared" si="16"/>
        <v>0.48999999999999994</v>
      </c>
      <c r="G36" s="169">
        <f t="shared" ref="G36:T36" si="17">G33*G26</f>
        <v>0</v>
      </c>
      <c r="H36" s="169">
        <f t="shared" si="17"/>
        <v>0</v>
      </c>
      <c r="I36" s="169">
        <f t="shared" si="17"/>
        <v>0</v>
      </c>
      <c r="J36" s="169">
        <f t="shared" si="17"/>
        <v>0</v>
      </c>
      <c r="K36" s="169">
        <f t="shared" ref="K36:M36" si="18">K33*K27</f>
        <v>0.42</v>
      </c>
      <c r="L36" s="169">
        <f t="shared" si="18"/>
        <v>0.42</v>
      </c>
      <c r="M36" s="169">
        <f t="shared" si="18"/>
        <v>0.27999999999999997</v>
      </c>
      <c r="N36" s="169">
        <f t="shared" si="17"/>
        <v>0</v>
      </c>
      <c r="O36" s="169">
        <f t="shared" si="17"/>
        <v>0</v>
      </c>
      <c r="P36" s="169">
        <f t="shared" si="17"/>
        <v>0</v>
      </c>
      <c r="Q36" s="169">
        <f t="shared" si="17"/>
        <v>0</v>
      </c>
      <c r="R36" s="169">
        <f t="shared" si="17"/>
        <v>0</v>
      </c>
      <c r="S36" s="169">
        <f t="shared" si="17"/>
        <v>0</v>
      </c>
      <c r="T36" s="169">
        <f t="shared" si="17"/>
        <v>0</v>
      </c>
      <c r="U36" s="169">
        <f>U33*U27</f>
        <v>0.52499999999999991</v>
      </c>
    </row>
    <row r="37" spans="1:21">
      <c r="A37" s="23"/>
      <c r="C37" s="232"/>
    </row>
    <row r="38" spans="1:21">
      <c r="A38" s="23"/>
      <c r="B38" s="23" t="s">
        <v>982</v>
      </c>
      <c r="C38" s="232" t="s">
        <v>983</v>
      </c>
      <c r="D38" s="249" t="s">
        <v>984</v>
      </c>
      <c r="E38" s="249" t="s">
        <v>984</v>
      </c>
      <c r="F38" s="249" t="s">
        <v>984</v>
      </c>
      <c r="G38" s="249"/>
      <c r="H38" s="249"/>
      <c r="I38" s="249"/>
      <c r="J38" s="249"/>
      <c r="K38" s="249" t="s">
        <v>984</v>
      </c>
      <c r="L38" s="249" t="s">
        <v>984</v>
      </c>
      <c r="M38" s="249" t="s">
        <v>985</v>
      </c>
      <c r="N38" s="249"/>
      <c r="O38" s="249"/>
      <c r="P38" s="249"/>
      <c r="Q38" s="249"/>
      <c r="R38" s="249"/>
      <c r="S38" s="249"/>
      <c r="T38" s="249"/>
      <c r="U38" s="249" t="s">
        <v>984</v>
      </c>
    </row>
    <row r="39" spans="1:21">
      <c r="A39" s="23"/>
      <c r="B39" s="227"/>
      <c r="C39" s="232"/>
    </row>
    <row r="40" spans="1:21">
      <c r="A40" s="23"/>
      <c r="B40" s="23" t="s">
        <v>536</v>
      </c>
      <c r="C40" s="232" t="s">
        <v>559</v>
      </c>
      <c r="D40" s="240">
        <f>VLOOKUP(CONCATENATE($C40,D$38),'Costs &amp; Savings Data'!$R$3:$X$8,MATCH("Forecast Cost/sf",'Costs &amp; Savings Data'!$R$3:$W$3,0),FALSE)</f>
        <v>0.34107502876871904</v>
      </c>
      <c r="E40" s="240">
        <f>VLOOKUP(CONCATENATE($C40,E$38),'Costs &amp; Savings Data'!$R$3:$X$8,MATCH("Forecast Cost/sf",'Costs &amp; Savings Data'!$R$3:$W$3,0),FALSE)</f>
        <v>0.34107502876871904</v>
      </c>
      <c r="F40" s="240">
        <f>VLOOKUP(CONCATENATE($C40,F$38),'Costs &amp; Savings Data'!$R$3:$X$8,MATCH("Forecast Cost/sf",'Costs &amp; Savings Data'!$R$3:$W$3,0),FALSE)</f>
        <v>0.34107502876871904</v>
      </c>
      <c r="K40" s="240">
        <f>VLOOKUP(CONCATENATE($C40,K$38),'Costs &amp; Savings Data'!$R$3:$X$8,MATCH("Forecast Cost/sf",'Costs &amp; Savings Data'!$R$3:$W$3,0),FALSE)</f>
        <v>0.34107502876871904</v>
      </c>
      <c r="L40" s="240">
        <f>VLOOKUP(CONCATENATE($C40,L$38),'Costs &amp; Savings Data'!$R$3:$X$8,MATCH("Forecast Cost/sf",'Costs &amp; Savings Data'!$R$3:$W$3,0),FALSE)</f>
        <v>0.34107502876871904</v>
      </c>
      <c r="M40" s="240">
        <f>VLOOKUP(CONCATENATE($C40,M$38),'Costs &amp; Savings Data'!$R$3:$X$8,MATCH("Forecast Cost/sf",'Costs &amp; Savings Data'!$R$3:$W$3,0),FALSE)</f>
        <v>0.15897585527520172</v>
      </c>
      <c r="U40" s="240">
        <f>VLOOKUP(CONCATENATE($C40,U$38),'Costs &amp; Savings Data'!$R$3:$X$8,MATCH("Forecast Cost/sf",'Costs &amp; Savings Data'!$R$3:$W$3,0),FALSE)</f>
        <v>0.34107502876871904</v>
      </c>
    </row>
    <row r="41" spans="1:21">
      <c r="A41" s="23"/>
      <c r="B41" s="23" t="s">
        <v>537</v>
      </c>
      <c r="C41" s="232" t="s">
        <v>560</v>
      </c>
      <c r="D41" s="240">
        <f>VLOOKUP(CONCATENATE($C41,D$38),'Costs &amp; Savings Data'!$R$3:$X$8,MATCH("Forecast Cost/sf",'Costs &amp; Savings Data'!$R$3:$W$3,0),FALSE)</f>
        <v>0.56277379746838629</v>
      </c>
      <c r="E41" s="240">
        <f>VLOOKUP(CONCATENATE($C41,E$38),'Costs &amp; Savings Data'!$R$3:$X$8,MATCH("Forecast Cost/sf",'Costs &amp; Savings Data'!$R$3:$W$3,0),FALSE)</f>
        <v>0.56277379746838629</v>
      </c>
      <c r="F41" s="240">
        <f>VLOOKUP(CONCATENATE($C41,F$38),'Costs &amp; Savings Data'!$R$3:$X$8,MATCH("Forecast Cost/sf",'Costs &amp; Savings Data'!$R$3:$W$3,0),FALSE)</f>
        <v>0.56277379746838629</v>
      </c>
      <c r="K41" s="240">
        <f>VLOOKUP(CONCATENATE($C41,K$38),'Costs &amp; Savings Data'!$R$3:$X$8,MATCH("Forecast Cost/sf",'Costs &amp; Savings Data'!$R$3:$W$3,0),FALSE)</f>
        <v>0.56277379746838629</v>
      </c>
      <c r="L41" s="240">
        <f>VLOOKUP(CONCATENATE($C41,L$38),'Costs &amp; Savings Data'!$R$3:$X$8,MATCH("Forecast Cost/sf",'Costs &amp; Savings Data'!$R$3:$W$3,0),FALSE)</f>
        <v>0.56277379746838629</v>
      </c>
      <c r="M41" s="240">
        <f>VLOOKUP(CONCATENATE($C41,M$38),'Costs &amp; Savings Data'!$R$3:$X$8,MATCH("Forecast Cost/sf",'Costs &amp; Savings Data'!$R$3:$W$3,0),FALSE)</f>
        <v>0.36855086149632699</v>
      </c>
      <c r="U41" s="240">
        <f>VLOOKUP(CONCATENATE($C41,U$38),'Costs &amp; Savings Data'!$R$3:$X$8,MATCH("Forecast Cost/sf",'Costs &amp; Savings Data'!$R$3:$W$3,0),FALSE)</f>
        <v>0.56277379746838629</v>
      </c>
    </row>
    <row r="42" spans="1:21">
      <c r="A42" s="23"/>
      <c r="B42" s="23"/>
      <c r="C42" s="232"/>
      <c r="D42" s="168"/>
      <c r="E42" s="168"/>
      <c r="F42" s="168"/>
    </row>
    <row r="43" spans="1:21">
      <c r="A43" s="23"/>
      <c r="B43" s="23"/>
      <c r="C43" s="232"/>
    </row>
    <row r="44" spans="1:21">
      <c r="A44" s="23"/>
      <c r="B44" s="23"/>
      <c r="C44" s="233"/>
    </row>
    <row r="45" spans="1:21">
      <c r="A45" s="23"/>
      <c r="C45" s="233"/>
    </row>
    <row r="46" spans="1:21">
      <c r="A46" s="23"/>
      <c r="B46" s="23"/>
      <c r="C46" s="226"/>
    </row>
    <row r="47" spans="1:21" ht="25.5">
      <c r="A47" s="23"/>
      <c r="B47" s="228" t="s">
        <v>504</v>
      </c>
      <c r="C47" s="226"/>
    </row>
  </sheetData>
  <mergeCells count="5">
    <mergeCell ref="D5:F5"/>
    <mergeCell ref="G5:J5"/>
    <mergeCell ref="K5:L5"/>
    <mergeCell ref="N5:O5"/>
    <mergeCell ref="R5:S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forRPM</vt:lpstr>
      <vt:lpstr>7PSourceSummary</vt:lpstr>
      <vt:lpstr>SC-New</vt:lpstr>
      <vt:lpstr>SC-NR</vt:lpstr>
      <vt:lpstr>SC-Retro</vt:lpstr>
      <vt:lpstr>M_Input_Out</vt:lpstr>
      <vt:lpstr>M_Input</vt:lpstr>
      <vt:lpstr>MMap</vt:lpstr>
      <vt:lpstr>SavingsNew</vt:lpstr>
      <vt:lpstr>Costs &amp; Savings Data</vt:lpstr>
      <vt:lpstr>CBSA Data</vt:lpstr>
      <vt:lpstr>ToDo7P</vt:lpstr>
      <vt:lpstr>LookupNew</vt:lpstr>
      <vt:lpstr>MeasOut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2015-02-22T07:00:05Z</dcterms:modified>
</cp:coreProperties>
</file>